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240" yWindow="105" windowWidth="14805" windowHeight="8010" activeTab="1"/>
  </bookViews>
  <sheets>
    <sheet name="範例" sheetId="9" r:id="rId1"/>
    <sheet name="建物補償費試算表" sheetId="1" r:id="rId2"/>
    <sheet name="單價工作表" sheetId="3" r:id="rId3"/>
    <sheet name="Sheet1" sheetId="6" r:id="rId4"/>
    <sheet name="Sheet2" sheetId="7" r:id="rId5"/>
  </sheets>
  <definedNames>
    <definedName name="_xlnm._FilterDatabase" localSheetId="1" hidden="1">建物補償費試算表!#REF!</definedName>
    <definedName name="_xlnm._FilterDatabase" localSheetId="0" hidden="1">範例!#REF!</definedName>
    <definedName name="_xlnm.Print_Area" localSheetId="1">建物補償費試算表!$A$1:$V$19</definedName>
    <definedName name="_xlnm.Print_Area" localSheetId="0">範例!$A$1:$V$19</definedName>
    <definedName name="人口遷移費">單價工作表!$Q$4:$S$10</definedName>
    <definedName name="人口遷移費計算表">單價工作表!$Q$2:$S$10</definedName>
    <definedName name="材質">單價工作表!$E$24:$E$33</definedName>
    <definedName name="社子島門牌清冊" localSheetId="0">#REF!</definedName>
    <definedName name="社子島門牌清冊">#REF!</definedName>
    <definedName name="門面修複費">單價工作表!$H$40:$J$43</definedName>
    <definedName name="門牌清冊" localSheetId="0">#REF!</definedName>
    <definedName name="門牌清冊">#REF!</definedName>
    <definedName name="附屬建物">單價工作表!$C$24:$C$28</definedName>
    <definedName name="建物">單價工作表!$H$31:$H$36</definedName>
    <definedName name="建物分級轉換表">單價工作表!$E$24:$F$33</definedName>
    <definedName name="建物折價率">單價工作表!$H$31:$I$36</definedName>
    <definedName name="建物種類">單價工作表!$C$32:$C$33</definedName>
    <definedName name="建築物主體">單價工作表!$E$24:$E$33</definedName>
    <definedName name="重建單價計算表">單價工作表!$B$2:$L$21</definedName>
    <definedName name="案號對照表" localSheetId="0">#REF!</definedName>
    <definedName name="案號對照表">#REF!</definedName>
    <definedName name="閣樓夾層">單價工作表!$H$24:$H$25</definedName>
    <definedName name="鋼筋混凝土造上級">單價工作表!$C$4:$C$21</definedName>
    <definedName name="鋼筋混凝土造下級">單價工作表!$E$4:$E$21</definedName>
    <definedName name="鋼筋混凝土造中級">單價工作表!$D$4:$D$21</definedName>
    <definedName name="雜項">單價工作表!$J$31:$J$36</definedName>
    <definedName name="雜項工作物單價表">單價工作表!$N$3:$O$26</definedName>
    <definedName name="雜項工作物項目">單價工作表!$N$3:$N$26</definedName>
    <definedName name="雜項折價率">單價工作表!$J$31:$K$36</definedName>
  </definedNames>
  <calcPr calcId="145621"/>
  <customWorkbookViews>
    <customWorkbookView name="Yinghui - 個人檢視畫面" guid="{63E55BAB-2711-4979-8447-ED84582E1655}" mergeInterval="0" personalView="1" maximized="1" xWindow="1" yWindow="1" windowWidth="1436" windowHeight="666" activeSheetId="1"/>
    <customWorkbookView name="gz11022 - 個人檢視畫面" guid="{91907C16-9340-4EE0-BAFD-748A7928DF4E}" mergeInterval="0" personalView="1" maximized="1" windowWidth="1596" windowHeight="667" activeSheetId="1"/>
  </customWorkbookViews>
</workbook>
</file>

<file path=xl/calcChain.xml><?xml version="1.0" encoding="utf-8"?>
<calcChain xmlns="http://schemas.openxmlformats.org/spreadsheetml/2006/main">
  <c r="M5" i="1" l="1"/>
  <c r="M6" i="1"/>
  <c r="M7" i="1"/>
  <c r="M8" i="1"/>
  <c r="M5" i="9"/>
  <c r="M6" i="9"/>
  <c r="M7" i="9"/>
  <c r="M8" i="9"/>
  <c r="E18" i="9"/>
  <c r="G17" i="9"/>
  <c r="G16" i="9"/>
  <c r="G15" i="9"/>
  <c r="G18" i="9" s="1"/>
  <c r="G14" i="9"/>
  <c r="G13" i="9"/>
  <c r="U8" i="9"/>
  <c r="R8" i="9"/>
  <c r="Q8" i="9"/>
  <c r="P8" i="9"/>
  <c r="L8" i="9"/>
  <c r="J8" i="9"/>
  <c r="T8" i="9" s="1"/>
  <c r="I8" i="9"/>
  <c r="S8" i="9" s="1"/>
  <c r="T7" i="9"/>
  <c r="S7" i="9"/>
  <c r="R7" i="9"/>
  <c r="Q7" i="9"/>
  <c r="P7" i="9"/>
  <c r="L7" i="9"/>
  <c r="J7" i="9"/>
  <c r="U7" i="9" s="1"/>
  <c r="K7" i="9" s="1"/>
  <c r="I7" i="9"/>
  <c r="R6" i="9"/>
  <c r="Q6" i="9"/>
  <c r="P6" i="9"/>
  <c r="L6" i="9"/>
  <c r="J6" i="9"/>
  <c r="U6" i="9" s="1"/>
  <c r="I6" i="9"/>
  <c r="R5" i="9"/>
  <c r="Q5" i="9"/>
  <c r="L5" i="9"/>
  <c r="J5" i="9"/>
  <c r="I5" i="9"/>
  <c r="P5" i="9" s="1"/>
  <c r="P4" i="9"/>
  <c r="L4" i="9"/>
  <c r="J4" i="9"/>
  <c r="T4" i="9" s="1"/>
  <c r="I4" i="9"/>
  <c r="Q4" i="9" s="1"/>
  <c r="B4" i="9"/>
  <c r="B5" i="9" s="1"/>
  <c r="B6" i="9" s="1"/>
  <c r="B7" i="9" s="1"/>
  <c r="B8" i="9" s="1"/>
  <c r="I5" i="1"/>
  <c r="I6" i="1"/>
  <c r="I7" i="1"/>
  <c r="I8" i="1"/>
  <c r="I4" i="1"/>
  <c r="R4" i="1" s="1"/>
  <c r="R5" i="1"/>
  <c r="R6" i="1"/>
  <c r="R7" i="1"/>
  <c r="R8" i="1"/>
  <c r="Q5" i="1"/>
  <c r="Q6" i="1"/>
  <c r="Q7" i="1"/>
  <c r="Q8" i="1"/>
  <c r="S6" i="9" l="1"/>
  <c r="T6" i="9"/>
  <c r="U5" i="9"/>
  <c r="T5" i="9"/>
  <c r="S5" i="9"/>
  <c r="N7" i="9"/>
  <c r="O7" i="9"/>
  <c r="K8" i="9"/>
  <c r="R4" i="9"/>
  <c r="U4" i="9" s="1"/>
  <c r="S4" i="9"/>
  <c r="Q4" i="1"/>
  <c r="L5" i="1"/>
  <c r="L6" i="1"/>
  <c r="L7" i="1"/>
  <c r="L8" i="1"/>
  <c r="L4" i="1"/>
  <c r="K6" i="9" l="1"/>
  <c r="K5" i="9"/>
  <c r="N5" i="9" s="1"/>
  <c r="N8" i="9"/>
  <c r="O8" i="9" s="1"/>
  <c r="K4" i="9"/>
  <c r="G17" i="1"/>
  <c r="G16" i="1"/>
  <c r="G15" i="1"/>
  <c r="G14" i="1"/>
  <c r="E18" i="1"/>
  <c r="G13" i="1"/>
  <c r="N6" i="9" l="1"/>
  <c r="O6" i="9" s="1"/>
  <c r="O5" i="9"/>
  <c r="N4" i="9"/>
  <c r="M4" i="9"/>
  <c r="O4" i="9" s="1"/>
  <c r="G18" i="1"/>
  <c r="O9" i="9" l="1"/>
  <c r="J5" i="1"/>
  <c r="J6" i="1"/>
  <c r="J7" i="1"/>
  <c r="J8" i="1"/>
  <c r="J4" i="1"/>
  <c r="P5" i="1" l="1"/>
  <c r="S5" i="1" s="1"/>
  <c r="T5" i="1"/>
  <c r="U5" i="1"/>
  <c r="P6" i="1"/>
  <c r="S6" i="1" s="1"/>
  <c r="T6" i="1"/>
  <c r="U6" i="1"/>
  <c r="P7" i="1"/>
  <c r="S7" i="1" s="1"/>
  <c r="T7" i="1"/>
  <c r="U7" i="1"/>
  <c r="P8" i="1"/>
  <c r="S8" i="1" s="1"/>
  <c r="T8" i="1"/>
  <c r="U8" i="1"/>
  <c r="U4" i="1"/>
  <c r="T4" i="1"/>
  <c r="P4" i="1"/>
  <c r="S4" i="1" s="1"/>
  <c r="K7" i="1" l="1"/>
  <c r="K8" i="1"/>
  <c r="K6" i="1"/>
  <c r="K5" i="1"/>
  <c r="K4" i="1"/>
  <c r="M4" i="1" s="1"/>
  <c r="N7" i="1" l="1"/>
  <c r="O7" i="1" s="1"/>
  <c r="B4" i="1"/>
  <c r="B5" i="1" l="1"/>
  <c r="N8" i="1"/>
  <c r="O8" i="1" s="1"/>
  <c r="N6" i="1" l="1"/>
  <c r="O6" i="1" s="1"/>
  <c r="B6" i="1"/>
  <c r="B7" i="1" l="1"/>
  <c r="B8" i="1" l="1"/>
  <c r="N4" i="1" l="1"/>
  <c r="O4" i="1" s="1"/>
  <c r="N5" i="1" l="1"/>
  <c r="O5" i="1" s="1"/>
  <c r="O9" i="1" s="1"/>
</calcChain>
</file>

<file path=xl/sharedStrings.xml><?xml version="1.0" encoding="utf-8"?>
<sst xmlns="http://schemas.openxmlformats.org/spreadsheetml/2006/main" count="227" uniqueCount="157">
  <si>
    <t>重建單價計算表</t>
    <phoneticPr fontId="4" type="noConversion"/>
  </si>
  <si>
    <t>樓層</t>
    <phoneticPr fontId="4" type="noConversion"/>
  </si>
  <si>
    <t>磚.石.木造</t>
    <phoneticPr fontId="4" type="noConversion"/>
  </si>
  <si>
    <t>鐵造</t>
    <phoneticPr fontId="4" type="noConversion"/>
  </si>
  <si>
    <t>土造</t>
    <phoneticPr fontId="4" type="noConversion"/>
  </si>
  <si>
    <t>竹造</t>
    <phoneticPr fontId="4" type="noConversion"/>
  </si>
  <si>
    <t>雜項工作物</t>
    <phoneticPr fontId="4" type="noConversion"/>
  </si>
  <si>
    <t>單價</t>
    <phoneticPr fontId="4" type="noConversion"/>
  </si>
  <si>
    <t>人口遷移費</t>
    <phoneticPr fontId="4" type="noConversion"/>
  </si>
  <si>
    <t>人數</t>
    <phoneticPr fontId="4" type="noConversion"/>
  </si>
  <si>
    <t>遷移費</t>
    <phoneticPr fontId="4" type="noConversion"/>
  </si>
  <si>
    <t>暫行遷移</t>
    <phoneticPr fontId="4" type="noConversion"/>
  </si>
  <si>
    <t>主體</t>
    <phoneticPr fontId="3" type="noConversion"/>
  </si>
  <si>
    <t>鐵造</t>
    <phoneticPr fontId="3" type="noConversion"/>
  </si>
  <si>
    <t>竹造</t>
    <phoneticPr fontId="3" type="noConversion"/>
  </si>
  <si>
    <t>鋼筋混凝土造上級</t>
    <phoneticPr fontId="4" type="noConversion"/>
  </si>
  <si>
    <t>鋼筋混凝土造下級</t>
    <phoneticPr fontId="3" type="noConversion"/>
  </si>
  <si>
    <t>鋼筋混凝土造中級</t>
    <phoneticPr fontId="3" type="noConversion"/>
  </si>
  <si>
    <t>加強磚造上級</t>
    <phoneticPr fontId="4" type="noConversion"/>
  </si>
  <si>
    <t>加強磚造下級</t>
    <phoneticPr fontId="4" type="noConversion"/>
  </si>
  <si>
    <t>加強磚造中級</t>
    <phoneticPr fontId="4" type="noConversion"/>
  </si>
  <si>
    <t>騎樓</t>
    <phoneticPr fontId="3" type="noConversion"/>
  </si>
  <si>
    <t>陽台</t>
    <phoneticPr fontId="3" type="noConversion"/>
  </si>
  <si>
    <t>登記平台</t>
    <phoneticPr fontId="3" type="noConversion"/>
  </si>
  <si>
    <t>建物分級轉換表</t>
    <phoneticPr fontId="3" type="noConversion"/>
  </si>
  <si>
    <t>附屬建物項目表</t>
    <phoneticPr fontId="3" type="noConversion"/>
  </si>
  <si>
    <t>鋼筋混凝土造上級</t>
    <phoneticPr fontId="3" type="noConversion"/>
  </si>
  <si>
    <t>加強磚造上級</t>
    <phoneticPr fontId="3" type="noConversion"/>
  </si>
  <si>
    <t>加強磚造中級</t>
    <phoneticPr fontId="3" type="noConversion"/>
  </si>
  <si>
    <t>加強磚造下級</t>
    <phoneticPr fontId="3" type="noConversion"/>
  </si>
  <si>
    <t>閣樓</t>
    <phoneticPr fontId="4" type="noConversion"/>
  </si>
  <si>
    <t>夾層</t>
    <phoneticPr fontId="4" type="noConversion"/>
  </si>
  <si>
    <t>閣樓夾層</t>
    <phoneticPr fontId="4" type="noConversion"/>
  </si>
  <si>
    <t>建物種類</t>
    <phoneticPr fontId="4" type="noConversion"/>
  </si>
  <si>
    <t>建物</t>
    <phoneticPr fontId="4" type="noConversion"/>
  </si>
  <si>
    <t>雜項</t>
    <phoneticPr fontId="4" type="noConversion"/>
  </si>
  <si>
    <t>合法建物</t>
    <phoneticPr fontId="4" type="noConversion"/>
  </si>
  <si>
    <t>折價率</t>
    <phoneticPr fontId="4" type="noConversion"/>
  </si>
  <si>
    <t>類別</t>
    <phoneticPr fontId="3" type="noConversion"/>
  </si>
  <si>
    <t>年期</t>
    <phoneticPr fontId="3" type="noConversion"/>
  </si>
  <si>
    <t>10-漿砌卵石護坡</t>
  </si>
  <si>
    <t>11-木版油毛氈棚（pc地 無牆 油毛氈）</t>
  </si>
  <si>
    <t>11a-木版油毛氈棚（泥土 無牆 油毛氈）</t>
  </si>
  <si>
    <t>11b-木板棚（pc地 無牆 木屋頂）</t>
  </si>
  <si>
    <t>11c-木板棚（泥土 無牆 木屋頂）</t>
  </si>
  <si>
    <t>12-鐵架石棉瓦棚（pc地 無牆 石棉瓦棚）</t>
  </si>
  <si>
    <t>12a-鐵架石棉瓦棚（泥土 無牆 石棉瓦棚）</t>
  </si>
  <si>
    <t>13-豬舍（甲種）（pc地 無牆 瓦屋頂）</t>
  </si>
  <si>
    <t>14-水池</t>
  </si>
  <si>
    <t>15-水塔（RC）</t>
  </si>
  <si>
    <t>16-混凝土排水溝</t>
  </si>
  <si>
    <t>16a-水圳</t>
  </si>
  <si>
    <t>16.1-排水明溝</t>
  </si>
  <si>
    <t>17-網室設施</t>
  </si>
  <si>
    <t>18-農業噴灌設施</t>
  </si>
  <si>
    <t xml:space="preserve">  1-水泥地坪</t>
    <phoneticPr fontId="4" type="noConversion"/>
  </si>
  <si>
    <t xml:space="preserve">  2-柏油地坪</t>
    <phoneticPr fontId="4" type="noConversion"/>
  </si>
  <si>
    <t xml:space="preserve">  3-圍牆（1/2B）</t>
    <phoneticPr fontId="4" type="noConversion"/>
  </si>
  <si>
    <t xml:space="preserve">  4-圍牆（1B）</t>
    <phoneticPr fontId="4" type="noConversion"/>
  </si>
  <si>
    <t xml:space="preserve"> </t>
    <phoneticPr fontId="4" type="noConversion"/>
  </si>
  <si>
    <t xml:space="preserve">  9-混凝土砌卵石護坡</t>
    <phoneticPr fontId="4" type="noConversion"/>
  </si>
  <si>
    <t xml:space="preserve">  8-圍牆（鐵絲網）</t>
    <phoneticPr fontId="4" type="noConversion"/>
  </si>
  <si>
    <t xml:space="preserve">  7-圍牆（板料）</t>
    <phoneticPr fontId="4" type="noConversion"/>
  </si>
  <si>
    <t xml:space="preserve">  </t>
    <phoneticPr fontId="4" type="noConversion"/>
  </si>
  <si>
    <t xml:space="preserve">  6-圍牆（竹造）</t>
    <phoneticPr fontId="4" type="noConversion"/>
  </si>
  <si>
    <t xml:space="preserve">  5-圍牆（空心磚）</t>
    <phoneticPr fontId="4" type="noConversion"/>
  </si>
  <si>
    <t>備註</t>
    <phoneticPr fontId="3" type="noConversion"/>
  </si>
  <si>
    <t>建物種類</t>
    <phoneticPr fontId="4" type="noConversion"/>
  </si>
  <si>
    <t>雜項</t>
    <phoneticPr fontId="4" type="noConversion"/>
  </si>
  <si>
    <t>建物</t>
    <phoneticPr fontId="4" type="noConversion"/>
  </si>
  <si>
    <t>未登記平台(含58年前)</t>
    <phoneticPr fontId="4" type="noConversion"/>
  </si>
  <si>
    <t>A1-公告前已取得使照</t>
    <phoneticPr fontId="4" type="noConversion"/>
  </si>
  <si>
    <t>A2-無照且77.08.01前搭建</t>
    <phoneticPr fontId="4" type="noConversion"/>
  </si>
  <si>
    <t>A3-無照且77.08.01後搭建</t>
    <phoneticPr fontId="4" type="noConversion"/>
  </si>
  <si>
    <t>B2-可免照但未完成程序</t>
    <phoneticPr fontId="4" type="noConversion"/>
  </si>
  <si>
    <t>C-免辦雜照</t>
    <phoneticPr fontId="4" type="noConversion"/>
  </si>
  <si>
    <t>B1-可免照且完成程序</t>
    <phoneticPr fontId="4" type="noConversion"/>
  </si>
  <si>
    <t>其他</t>
    <phoneticPr fontId="4" type="noConversion"/>
  </si>
  <si>
    <t>門面修複費</t>
    <phoneticPr fontId="3" type="noConversion"/>
  </si>
  <si>
    <t>磚.石.土造</t>
    <phoneticPr fontId="3" type="noConversion"/>
  </si>
  <si>
    <t>木造</t>
    <phoneticPr fontId="3" type="noConversion"/>
  </si>
  <si>
    <t>門面修複費</t>
    <phoneticPr fontId="4" type="noConversion"/>
  </si>
  <si>
    <t>合法建物門面修複費</t>
    <phoneticPr fontId="4" type="noConversion"/>
  </si>
  <si>
    <t>面積檢算</t>
    <phoneticPr fontId="3" type="noConversion"/>
  </si>
  <si>
    <t>門牌</t>
    <phoneticPr fontId="3" type="noConversion"/>
  </si>
  <si>
    <t>１－２人</t>
    <phoneticPr fontId="3" type="noConversion"/>
  </si>
  <si>
    <t>３人</t>
    <phoneticPr fontId="3" type="noConversion"/>
  </si>
  <si>
    <t>４人</t>
    <phoneticPr fontId="3" type="noConversion"/>
  </si>
  <si>
    <t>５人</t>
    <phoneticPr fontId="3" type="noConversion"/>
  </si>
  <si>
    <t>６人及以上</t>
    <phoneticPr fontId="3" type="noConversion"/>
  </si>
  <si>
    <t>遷移費</t>
    <phoneticPr fontId="3" type="noConversion"/>
  </si>
  <si>
    <t>戶數</t>
    <phoneticPr fontId="4" type="noConversion"/>
  </si>
  <si>
    <t>每戶人數</t>
    <phoneticPr fontId="3" type="noConversion"/>
  </si>
  <si>
    <t>12萬</t>
    <phoneticPr fontId="3" type="noConversion"/>
  </si>
  <si>
    <t>16萬</t>
    <phoneticPr fontId="3" type="noConversion"/>
  </si>
  <si>
    <t>20萬</t>
    <phoneticPr fontId="3" type="noConversion"/>
  </si>
  <si>
    <t>24萬</t>
    <phoneticPr fontId="3" type="noConversion"/>
  </si>
  <si>
    <t>28萬</t>
    <phoneticPr fontId="3" type="noConversion"/>
  </si>
  <si>
    <t>總戶數</t>
    <phoneticPr fontId="3" type="noConversion"/>
  </si>
  <si>
    <t>萬</t>
    <phoneticPr fontId="3" type="noConversion"/>
  </si>
  <si>
    <t>依補償倍率計算</t>
    <phoneticPr fontId="3" type="noConversion"/>
  </si>
  <si>
    <t>建物
總樓層</t>
    <phoneticPr fontId="3" type="noConversion"/>
  </si>
  <si>
    <t>建物
所在樓層</t>
    <phoneticPr fontId="3" type="noConversion"/>
  </si>
  <si>
    <t>行政
救濟金</t>
    <phoneticPr fontId="3" type="noConversion"/>
  </si>
  <si>
    <t>遷移費小計</t>
    <phoneticPr fontId="4" type="noConversion"/>
  </si>
  <si>
    <t>遷移費
總計</t>
    <phoneticPr fontId="3" type="noConversion"/>
  </si>
  <si>
    <t>騰空點交
獎勵金</t>
    <phoneticPr fontId="3" type="noConversion"/>
  </si>
  <si>
    <t>補償費
或處理費</t>
    <phoneticPr fontId="3" type="noConversion"/>
  </si>
  <si>
    <t>協議價購
獎勵金</t>
    <phoneticPr fontId="3" type="noConversion"/>
  </si>
  <si>
    <t>重建
單價</t>
    <phoneticPr fontId="3" type="noConversion"/>
  </si>
  <si>
    <t>磁磚、大理石、檜木牆面、玻璃帷幕</t>
  </si>
  <si>
    <t>馬賽克、斬假石、杉木牆面</t>
  </si>
  <si>
    <t>洗石子、水泥砂漿粉光、什木牆</t>
  </si>
  <si>
    <t>大理石、檜木板、美術壁材、壁布、磁磚</t>
  </si>
  <si>
    <t>噴漆、壁紙</t>
  </si>
  <si>
    <t>白灰粉刷、水泥砂漿粉光</t>
  </si>
  <si>
    <t>特殊設計天花板、礦纖天花板</t>
  </si>
  <si>
    <t>三夾板噴漆、吸音板</t>
  </si>
  <si>
    <t>白灰粉刷、油漆</t>
  </si>
  <si>
    <t>大理石或櫸木地板</t>
  </si>
  <si>
    <t>磨石子、花磚、塑膠磚</t>
  </si>
  <si>
    <t>水泥砂漿粉光</t>
  </si>
  <si>
    <t>檜木門窗、鋁門窗、鋼窗、塑鋼窗</t>
  </si>
  <si>
    <t>木門窗（檜木除外）</t>
  </si>
  <si>
    <t>塑膠門窗</t>
  </si>
  <si>
    <t>外　牆</t>
  </si>
  <si>
    <t>內　牆</t>
  </si>
  <si>
    <t>天花板</t>
  </si>
  <si>
    <t>地　板</t>
  </si>
  <si>
    <t>門　窗</t>
  </si>
  <si>
    <t xml:space="preserve">                 等級
    項目</t>
    <phoneticPr fontId="3" type="noConversion"/>
  </si>
  <si>
    <t>上  級</t>
    <phoneticPr fontId="3" type="noConversion"/>
  </si>
  <si>
    <t>中　級</t>
    <phoneticPr fontId="3" type="noConversion"/>
  </si>
  <si>
    <t>下  級</t>
    <phoneticPr fontId="3" type="noConversion"/>
  </si>
  <si>
    <t>77.8.1-83.12.31建物</t>
    <phoneticPr fontId="4" type="noConversion"/>
  </si>
  <si>
    <t>84.1.1以後建物</t>
    <phoneticPr fontId="4" type="noConversion"/>
  </si>
  <si>
    <t>延平北路   段   巷  弄  號</t>
    <phoneticPr fontId="3" type="noConversion"/>
  </si>
  <si>
    <t>填寫
說明</t>
    <phoneticPr fontId="3" type="noConversion"/>
  </si>
  <si>
    <t>計價面積
(平方公尺)</t>
    <phoneticPr fontId="3" type="noConversion"/>
  </si>
  <si>
    <t>建物</t>
  </si>
  <si>
    <t>59.7.4-77.7.31建物</t>
  </si>
  <si>
    <t>59.7.4-77.7.31建物</t>
    <phoneticPr fontId="4" type="noConversion"/>
  </si>
  <si>
    <t>59-77建物門面修複費</t>
    <phoneticPr fontId="4" type="noConversion"/>
  </si>
  <si>
    <t>合法建物</t>
  </si>
  <si>
    <t>77.8.1-83.12.31建物</t>
  </si>
  <si>
    <t>說明： 
一、建築物裝修符合上級項目中任三項以上項目者，應以上級等級計算。
二、建築物裝修符合中級項目中任三項以上項目者，應以中級等級計算；符合上級任一項且中級任二項者；或上級任二項且中級任一項者，亦同。
三、未達前開基準者，以下級等級計算。但表內未列之裝修材料得比照表內相同等級之裝修項目勘估補償。</t>
    <phoneticPr fontId="3" type="noConversion"/>
  </si>
  <si>
    <t>鋼筋混凝土造下級</t>
  </si>
  <si>
    <t>總計</t>
    <phoneticPr fontId="3" type="noConversion"/>
  </si>
  <si>
    <t>小計</t>
    <phoneticPr fontId="3" type="noConversion"/>
  </si>
  <si>
    <t>鋼筋混凝土造上級</t>
  </si>
  <si>
    <r>
      <t xml:space="preserve">面積
</t>
    </r>
    <r>
      <rPr>
        <sz val="12"/>
        <color rgb="FFFF0000"/>
        <rFont val="微軟正黑體"/>
        <family val="2"/>
        <charset val="136"/>
      </rPr>
      <t>(平方公尺)</t>
    </r>
    <phoneticPr fontId="3" type="noConversion"/>
  </si>
  <si>
    <r>
      <t>4.請一樓層單獨填列一列，面積以平方公尺為單位</t>
    </r>
    <r>
      <rPr>
        <sz val="12"/>
        <color rgb="FFFF0000"/>
        <rFont val="微軟正黑體"/>
        <family val="2"/>
        <charset val="136"/>
      </rPr>
      <t>(1坪約為3.305平方公尺)</t>
    </r>
    <r>
      <rPr>
        <sz val="12"/>
        <color theme="1"/>
        <rFont val="微軟正黑體"/>
        <family val="2"/>
        <charset val="136"/>
      </rPr>
      <t xml:space="preserve">
5.試算資料僅提供民眾參考，</t>
    </r>
    <r>
      <rPr>
        <sz val="12"/>
        <color rgb="FFFF0000"/>
        <rFont val="微軟正黑體"/>
        <family val="2"/>
        <charset val="136"/>
      </rPr>
      <t>補償費用計算依實際拆遷補償查估結果為準</t>
    </r>
    <phoneticPr fontId="3" type="noConversion"/>
  </si>
  <si>
    <r>
      <t>1.</t>
    </r>
    <r>
      <rPr>
        <sz val="12"/>
        <color rgb="FFFF0000"/>
        <rFont val="微軟正黑體"/>
        <family val="2"/>
        <charset val="136"/>
      </rPr>
      <t>粉紅色欄位為應填欄位</t>
    </r>
    <r>
      <rPr>
        <sz val="12"/>
        <color theme="1"/>
        <rFont val="微軟正黑體"/>
        <family val="2"/>
        <charset val="136"/>
      </rPr>
      <t xml:space="preserve">
2.請依序填列門牌→類別→年期→建物總樓層→所在樓層→主體→面積
3.裝潢材質級別請參考右下角表格選填</t>
    </r>
    <phoneticPr fontId="3" type="noConversion"/>
  </si>
  <si>
    <t>加強磚造下級</t>
  </si>
  <si>
    <t xml:space="preserve">                 等級
    項目</t>
    <phoneticPr fontId="3" type="noConversion"/>
  </si>
  <si>
    <t>元</t>
    <phoneticPr fontId="3" type="noConversion"/>
  </si>
  <si>
    <t>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</si>
</sst>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0_ "/>
    <numFmt numFmtId="177" formatCode="#,##0_ "/>
    <numFmt numFmtId="178" formatCode="#,##0_);[Red]\(#,##0\)"/>
    <numFmt numFmtId="179" formatCode="000"/>
    <numFmt numFmtId="180" formatCode="0_);[Red]\(0\)"/>
    <numFmt numFmtId="181" formatCode="0.00_ "/>
  </numFmts>
  <fonts count="15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theme="1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b/>
      <sz val="18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77">
    <xf numFmtId="0" fontId="0" fillId="0" borderId="0" xfId="0"/>
    <xf numFmtId="177" fontId="0" fillId="0" borderId="2" xfId="0" applyNumberFormat="1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177" fontId="0" fillId="0" borderId="8" xfId="0" applyNumberFormat="1" applyBorder="1"/>
    <xf numFmtId="0" fontId="0" fillId="0" borderId="7" xfId="0" applyFill="1" applyBorder="1"/>
    <xf numFmtId="0" fontId="0" fillId="0" borderId="9" xfId="0" applyBorder="1"/>
    <xf numFmtId="177" fontId="0" fillId="0" borderId="1" xfId="0" applyNumberFormat="1" applyBorder="1"/>
    <xf numFmtId="0" fontId="0" fillId="0" borderId="1" xfId="0" applyBorder="1"/>
    <xf numFmtId="0" fontId="0" fillId="0" borderId="10" xfId="0" applyBorder="1"/>
    <xf numFmtId="177" fontId="0" fillId="0" borderId="10" xfId="0" applyNumberFormat="1" applyBorder="1"/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7" xfId="0" applyNumberFormat="1" applyBorder="1"/>
    <xf numFmtId="49" fontId="0" fillId="0" borderId="9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9" fontId="0" fillId="0" borderId="8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9" fontId="0" fillId="0" borderId="6" xfId="0" applyNumberFormat="1" applyBorder="1"/>
    <xf numFmtId="178" fontId="0" fillId="0" borderId="8" xfId="0" applyNumberFormat="1" applyBorder="1"/>
    <xf numFmtId="178" fontId="0" fillId="0" borderId="10" xfId="0" applyNumberFormat="1" applyBorder="1"/>
    <xf numFmtId="9" fontId="0" fillId="0" borderId="8" xfId="1" applyFont="1" applyBorder="1" applyAlignment="1"/>
    <xf numFmtId="9" fontId="0" fillId="0" borderId="10" xfId="1" applyFont="1" applyBorder="1" applyAlignment="1"/>
    <xf numFmtId="179" fontId="0" fillId="0" borderId="7" xfId="0" applyNumberFormat="1" applyBorder="1" applyAlignment="1">
      <alignment horizontal="left"/>
    </xf>
    <xf numFmtId="179" fontId="0" fillId="0" borderId="9" xfId="0" applyNumberFormat="1" applyBorder="1" applyAlignment="1">
      <alignment horizontal="left"/>
    </xf>
    <xf numFmtId="0" fontId="0" fillId="0" borderId="4" xfId="0" applyBorder="1"/>
    <xf numFmtId="9" fontId="0" fillId="0" borderId="2" xfId="1" applyFont="1" applyBorder="1" applyAlignment="1"/>
    <xf numFmtId="0" fontId="0" fillId="0" borderId="12" xfId="0" applyFill="1" applyBorder="1"/>
    <xf numFmtId="0" fontId="0" fillId="0" borderId="20" xfId="0" applyFill="1" applyBorder="1"/>
    <xf numFmtId="49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9" fontId="0" fillId="0" borderId="1" xfId="0" applyNumberFormat="1" applyBorder="1"/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shrinkToFit="1"/>
    </xf>
    <xf numFmtId="0" fontId="7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2" xfId="1" applyFont="1" applyBorder="1" applyAlignment="1">
      <alignment horizontal="center" vertical="center"/>
    </xf>
    <xf numFmtId="9" fontId="5" fillId="0" borderId="8" xfId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7" xfId="0" applyNumberFormat="1" applyFont="1" applyFill="1" applyBorder="1"/>
    <xf numFmtId="177" fontId="5" fillId="0" borderId="7" xfId="0" applyNumberFormat="1" applyFont="1" applyBorder="1"/>
    <xf numFmtId="177" fontId="5" fillId="0" borderId="2" xfId="0" applyNumberFormat="1" applyFont="1" applyBorder="1"/>
    <xf numFmtId="177" fontId="5" fillId="0" borderId="8" xfId="0" applyNumberFormat="1" applyFont="1" applyBorder="1"/>
    <xf numFmtId="177" fontId="5" fillId="0" borderId="25" xfId="0" applyNumberFormat="1" applyFont="1" applyBorder="1" applyAlignment="1">
      <alignment horizontal="right" vertical="center"/>
    </xf>
    <xf numFmtId="177" fontId="5" fillId="0" borderId="0" xfId="0" applyNumberFormat="1" applyFont="1" applyBorder="1"/>
    <xf numFmtId="0" fontId="5" fillId="0" borderId="25" xfId="0" applyFont="1" applyBorder="1"/>
    <xf numFmtId="177" fontId="5" fillId="0" borderId="1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0" xfId="0" applyNumberFormat="1" applyFont="1"/>
    <xf numFmtId="0" fontId="5" fillId="0" borderId="8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Border="1"/>
    <xf numFmtId="177" fontId="5" fillId="0" borderId="32" xfId="0" applyNumberFormat="1" applyFont="1" applyBorder="1"/>
    <xf numFmtId="0" fontId="9" fillId="0" borderId="24" xfId="0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top"/>
    </xf>
    <xf numFmtId="0" fontId="5" fillId="0" borderId="2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6" fontId="5" fillId="0" borderId="7" xfId="0" applyNumberFormat="1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vertical="center"/>
    </xf>
    <xf numFmtId="2" fontId="5" fillId="0" borderId="8" xfId="0" applyNumberFormat="1" applyFont="1" applyFill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8" fillId="2" borderId="2" xfId="0" applyNumberFormat="1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shrinkToFit="1"/>
    </xf>
    <xf numFmtId="0" fontId="8" fillId="0" borderId="0" xfId="0" applyNumberFormat="1" applyFont="1" applyFill="1" applyBorder="1" applyAlignment="1">
      <alignment horizont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wrapText="1"/>
    </xf>
    <xf numFmtId="0" fontId="5" fillId="0" borderId="34" xfId="0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76" fontId="5" fillId="0" borderId="0" xfId="0" applyNumberFormat="1" applyFont="1"/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9" fillId="3" borderId="31" xfId="0" applyFont="1" applyFill="1" applyBorder="1" applyAlignment="1">
      <alignment horizontal="center" vertical="center" shrinkToFit="1"/>
    </xf>
    <xf numFmtId="180" fontId="14" fillId="3" borderId="31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shrinkToFit="1"/>
    </xf>
    <xf numFmtId="176" fontId="5" fillId="2" borderId="25" xfId="0" applyNumberFormat="1" applyFont="1" applyFill="1" applyBorder="1" applyAlignment="1">
      <alignment horizontal="right" vertical="center"/>
    </xf>
    <xf numFmtId="176" fontId="5" fillId="2" borderId="26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8" fillId="2" borderId="1" xfId="0" applyNumberFormat="1" applyFont="1" applyFill="1" applyBorder="1" applyAlignment="1">
      <alignment horizontal="center" vertical="center" shrinkToFit="1"/>
    </xf>
    <xf numFmtId="177" fontId="13" fillId="3" borderId="40" xfId="0" applyNumberFormat="1" applyFont="1" applyFill="1" applyBorder="1" applyAlignment="1">
      <alignment horizontal="center" vertical="center"/>
    </xf>
    <xf numFmtId="177" fontId="5" fillId="0" borderId="41" xfId="0" applyNumberFormat="1" applyFont="1" applyBorder="1" applyAlignment="1">
      <alignment horizontal="right" vertical="center"/>
    </xf>
    <xf numFmtId="176" fontId="5" fillId="0" borderId="29" xfId="0" applyNumberFormat="1" applyFont="1" applyFill="1" applyBorder="1"/>
    <xf numFmtId="2" fontId="5" fillId="0" borderId="19" xfId="0" applyNumberFormat="1" applyFont="1" applyFill="1" applyBorder="1" applyAlignment="1">
      <alignment vertical="center"/>
    </xf>
    <xf numFmtId="2" fontId="5" fillId="0" borderId="32" xfId="0" applyNumberFormat="1" applyFont="1" applyFill="1" applyBorder="1" applyAlignment="1">
      <alignment vertical="center"/>
    </xf>
    <xf numFmtId="177" fontId="5" fillId="0" borderId="29" xfId="0" applyNumberFormat="1" applyFont="1" applyBorder="1"/>
    <xf numFmtId="177" fontId="5" fillId="0" borderId="19" xfId="0" applyNumberFormat="1" applyFont="1" applyBorder="1"/>
    <xf numFmtId="0" fontId="5" fillId="0" borderId="42" xfId="0" applyFont="1" applyBorder="1"/>
    <xf numFmtId="177" fontId="13" fillId="3" borderId="22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/>
    <xf numFmtId="2" fontId="5" fillId="0" borderId="23" xfId="0" applyNumberFormat="1" applyFont="1" applyFill="1" applyBorder="1"/>
    <xf numFmtId="177" fontId="5" fillId="0" borderId="23" xfId="0" applyNumberFormat="1" applyFont="1" applyBorder="1"/>
    <xf numFmtId="0" fontId="13" fillId="3" borderId="24" xfId="0" applyFont="1" applyFill="1" applyBorder="1" applyAlignment="1">
      <alignment horizontal="center" vertical="center"/>
    </xf>
    <xf numFmtId="176" fontId="5" fillId="3" borderId="23" xfId="0" applyNumberFormat="1" applyFont="1" applyFill="1" applyBorder="1"/>
    <xf numFmtId="2" fontId="5" fillId="3" borderId="23" xfId="0" applyNumberFormat="1" applyFont="1" applyFill="1" applyBorder="1"/>
    <xf numFmtId="177" fontId="5" fillId="3" borderId="23" xfId="0" applyNumberFormat="1" applyFont="1" applyFill="1" applyBorder="1"/>
  </cellXfs>
  <cellStyles count="3">
    <cellStyle name="一般" xfId="0" builtinId="0"/>
    <cellStyle name="一般 2" xfId="2"/>
    <cellStyle name="百分比" xfId="1" builtinId="5"/>
  </cellStyles>
  <dxfs count="0"/>
  <tableStyles count="0" defaultTableStyle="TableStyleMedium2" defaultPivotStyle="PivotStyleMedium9"/>
  <colors>
    <mruColors>
      <color rgb="FFFFFFCC"/>
      <color rgb="FFCCECFF"/>
      <color rgb="FFFF00FF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zoomScaleNormal="100" workbookViewId="0">
      <selection activeCell="V13" sqref="V13"/>
    </sheetView>
  </sheetViews>
  <sheetFormatPr defaultRowHeight="17.25" customHeight="1" x14ac:dyDescent="0.25"/>
  <cols>
    <col min="1" max="1" width="2.5" style="44" bestFit="1" customWidth="1"/>
    <col min="2" max="2" width="4" style="44" bestFit="1" customWidth="1"/>
    <col min="3" max="3" width="6.125" style="44" customWidth="1"/>
    <col min="4" max="4" width="14.75" style="42" customWidth="1"/>
    <col min="5" max="5" width="11.375" style="42" customWidth="1"/>
    <col min="6" max="6" width="11.375" style="44" customWidth="1"/>
    <col min="7" max="7" width="18.25" style="43" customWidth="1"/>
    <col min="8" max="8" width="11.125" style="44" customWidth="1"/>
    <col min="9" max="9" width="11.125" style="44" hidden="1" customWidth="1"/>
    <col min="10" max="10" width="11.125" style="44" customWidth="1"/>
    <col min="11" max="14" width="15.125" style="44" customWidth="1"/>
    <col min="15" max="15" width="20.625" style="44" customWidth="1"/>
    <col min="16" max="18" width="8.625" style="44" hidden="1" customWidth="1"/>
    <col min="19" max="20" width="12.875" style="44" hidden="1" customWidth="1"/>
    <col min="21" max="21" width="1.5" style="44" hidden="1" customWidth="1"/>
    <col min="22" max="22" width="11.125" style="44" customWidth="1"/>
    <col min="23" max="23" width="16.125" style="44" customWidth="1"/>
    <col min="24" max="24" width="9.5" style="44" customWidth="1"/>
    <col min="25" max="25" width="12.125" style="44" customWidth="1"/>
    <col min="26" max="26" width="10" style="44" customWidth="1"/>
    <col min="27" max="27" width="9.5" style="44" customWidth="1"/>
    <col min="28" max="28" width="10" style="44" customWidth="1"/>
    <col min="29" max="29" width="11.125" style="44" customWidth="1"/>
    <col min="30" max="30" width="11.125" style="44" bestFit="1" customWidth="1"/>
    <col min="31" max="31" width="10" style="44" customWidth="1"/>
    <col min="32" max="32" width="12.75" style="44" customWidth="1"/>
    <col min="33" max="33" width="10" style="44" customWidth="1"/>
    <col min="34" max="35" width="9.5" style="44" bestFit="1" customWidth="1"/>
    <col min="36" max="16384" width="9" style="44"/>
  </cols>
  <sheetData>
    <row r="1" spans="1:33" ht="59.25" customHeight="1" thickBot="1" x14ac:dyDescent="0.3">
      <c r="B1" s="107" t="s">
        <v>137</v>
      </c>
      <c r="C1" s="108"/>
      <c r="D1" s="114" t="s">
        <v>152</v>
      </c>
      <c r="E1" s="114"/>
      <c r="F1" s="114"/>
      <c r="G1" s="114"/>
      <c r="H1" s="114"/>
      <c r="I1" s="77"/>
      <c r="J1" s="114" t="s">
        <v>151</v>
      </c>
      <c r="K1" s="114"/>
      <c r="L1" s="114"/>
      <c r="M1" s="114"/>
      <c r="N1" s="114"/>
      <c r="O1" s="97"/>
      <c r="P1" s="76"/>
      <c r="Q1" s="76"/>
      <c r="R1" s="76"/>
      <c r="S1" s="76"/>
      <c r="T1" s="76"/>
      <c r="U1" s="76"/>
      <c r="V1" s="76"/>
    </row>
    <row r="2" spans="1:33" ht="37.5" customHeight="1" x14ac:dyDescent="0.25">
      <c r="B2" s="109" t="s">
        <v>84</v>
      </c>
      <c r="C2" s="110"/>
      <c r="D2" s="123" t="s">
        <v>136</v>
      </c>
      <c r="E2" s="124"/>
      <c r="F2" s="124"/>
      <c r="G2" s="125"/>
      <c r="H2" s="139" t="s">
        <v>150</v>
      </c>
      <c r="I2" s="142" t="s">
        <v>138</v>
      </c>
      <c r="J2" s="119" t="s">
        <v>109</v>
      </c>
      <c r="K2" s="121" t="s">
        <v>107</v>
      </c>
      <c r="L2" s="103" t="s">
        <v>103</v>
      </c>
      <c r="M2" s="103" t="s">
        <v>106</v>
      </c>
      <c r="N2" s="105" t="s">
        <v>108</v>
      </c>
      <c r="O2" s="128" t="s">
        <v>148</v>
      </c>
      <c r="P2" s="111" t="s">
        <v>83</v>
      </c>
      <c r="Q2" s="112"/>
      <c r="R2" s="113"/>
      <c r="S2" s="126" t="s">
        <v>100</v>
      </c>
      <c r="T2" s="127"/>
      <c r="U2" s="117"/>
      <c r="V2" s="117" t="s">
        <v>66</v>
      </c>
      <c r="AC2" s="45"/>
      <c r="AD2" s="45"/>
      <c r="AE2" s="45"/>
      <c r="AF2" s="45"/>
      <c r="AG2" s="45"/>
    </row>
    <row r="3" spans="1:33" ht="37.5" customHeight="1" x14ac:dyDescent="0.25">
      <c r="B3" s="46"/>
      <c r="C3" s="47" t="s">
        <v>38</v>
      </c>
      <c r="D3" s="47" t="s">
        <v>39</v>
      </c>
      <c r="E3" s="78" t="s">
        <v>101</v>
      </c>
      <c r="F3" s="78" t="s">
        <v>102</v>
      </c>
      <c r="G3" s="47" t="s">
        <v>12</v>
      </c>
      <c r="H3" s="140"/>
      <c r="I3" s="143"/>
      <c r="J3" s="120"/>
      <c r="K3" s="122"/>
      <c r="L3" s="104"/>
      <c r="M3" s="104"/>
      <c r="N3" s="106"/>
      <c r="O3" s="129"/>
      <c r="P3" s="48">
        <v>1</v>
      </c>
      <c r="Q3" s="49">
        <v>0.7</v>
      </c>
      <c r="R3" s="50">
        <v>0.5</v>
      </c>
      <c r="S3" s="48">
        <v>1</v>
      </c>
      <c r="T3" s="51">
        <v>0.7</v>
      </c>
      <c r="U3" s="52">
        <v>0.5</v>
      </c>
      <c r="V3" s="118"/>
      <c r="AC3" s="53"/>
      <c r="AD3" s="53"/>
      <c r="AE3" s="53"/>
      <c r="AF3" s="53"/>
      <c r="AG3" s="53"/>
    </row>
    <row r="4" spans="1:33" s="93" customFormat="1" ht="24" customHeight="1" x14ac:dyDescent="0.25">
      <c r="B4" s="46">
        <f t="shared" ref="B4:B8" ca="1" si="0">OFFSET(B4,-1,0)+1</f>
        <v>1</v>
      </c>
      <c r="C4" s="69" t="s">
        <v>139</v>
      </c>
      <c r="D4" s="95" t="s">
        <v>140</v>
      </c>
      <c r="E4" s="69">
        <v>4</v>
      </c>
      <c r="F4" s="69">
        <v>3</v>
      </c>
      <c r="G4" s="96" t="s">
        <v>146</v>
      </c>
      <c r="H4" s="150">
        <v>53.45</v>
      </c>
      <c r="I4" s="150">
        <f>IF(OR(D4="合法建物",D4="59.7.4-77.7.31建物"),ROUNDUP(H4,0),H4)</f>
        <v>54</v>
      </c>
      <c r="J4" s="55">
        <f>IF(C4="","",IF(C4="建物",VLOOKUP(E4,重建單價計算表,VLOOKUP(T(G4),建物分級轉換表,2,FALSE),FALSE),VLOOKUP(G4,雜項工作物單價表,2,FALSE)))</f>
        <v>17860</v>
      </c>
      <c r="K4" s="83">
        <f t="shared" ref="K4:K8" si="1">SUM(S4:U4)</f>
        <v>675108</v>
      </c>
      <c r="L4" s="54">
        <f>IF(D4="77.8.1-83.12.31建物",390000,0)</f>
        <v>0</v>
      </c>
      <c r="M4" s="54">
        <f>IF(AND((D4="77.8.1-83.12.31建物"),F4&lt;=3,I4&lt;=165),I4*J4*0.2,IF(AND((D4="77.8.1-83.12.31建物"),F4&lt;=3,D4&gt;165),165*J4*0.2,IF(AND((D4="77.8.1-83.12.31建物"),F4&gt;3),0,K4*0.6)))</f>
        <v>405064.8</v>
      </c>
      <c r="N4" s="84">
        <f>IF(K4="","",IF(OR(D4="合法建物",D4="A1-公告前已取得使照",D4="B1-可免照且完成程序"),ROUND(K4*20%,0),0))</f>
        <v>0</v>
      </c>
      <c r="O4" s="55">
        <f>SUM(K4:N4)</f>
        <v>1080172.8</v>
      </c>
      <c r="P4" s="87">
        <f>IF((D4="合法建物"),I4,0)</f>
        <v>0</v>
      </c>
      <c r="Q4" s="88">
        <f>IF(D4&lt;&gt;"59.7.4-77.7.31建物",0,IF(AND((D4="59.7.4-77.7.31建物"),F4&lt;=3,I4&lt;=165),I4,IF(AND((D4="59.7.4-77.7.31建物"),F4&lt;=3,D4&gt;165),165,IF(AND((D4="59.7.4-77.7.31建物"),F4&gt;3),0))))</f>
        <v>54</v>
      </c>
      <c r="R4" s="89">
        <f>IF(D4&lt;&gt;"59.7.4-77.7.31建物",0,IF(AND((D4="59.7.4-77.7.31建物"),F4&lt;=3,I4&gt;165),I4-165,IF(AND((D4="59.7.4-77.7.31建物"),F4&gt;3),I4,0)))</f>
        <v>0</v>
      </c>
      <c r="S4" s="90">
        <f>IFERROR(IF(AND(D4="合法建物",I4&lt;66),J4*66,J4*P4),"")</f>
        <v>0</v>
      </c>
      <c r="T4" s="91">
        <f t="shared" ref="T4:T8" si="2">IFERROR(J4*0.7*Q4,"")</f>
        <v>675108</v>
      </c>
      <c r="U4" s="92">
        <f t="shared" ref="U4:U8" si="3">IFERROR(J4*0.5*R4,"")</f>
        <v>0</v>
      </c>
      <c r="V4" s="60"/>
      <c r="AC4" s="94"/>
      <c r="AD4" s="94"/>
      <c r="AE4" s="94"/>
      <c r="AF4" s="94"/>
      <c r="AG4" s="94"/>
    </row>
    <row r="5" spans="1:33" ht="24" customHeight="1" x14ac:dyDescent="0.25">
      <c r="A5" s="93"/>
      <c r="B5" s="46">
        <f t="shared" ca="1" si="0"/>
        <v>2</v>
      </c>
      <c r="C5" s="69" t="s">
        <v>139</v>
      </c>
      <c r="D5" s="95" t="s">
        <v>143</v>
      </c>
      <c r="E5" s="69">
        <v>5</v>
      </c>
      <c r="F5" s="69">
        <v>4</v>
      </c>
      <c r="G5" s="96" t="s">
        <v>149</v>
      </c>
      <c r="H5" s="150">
        <v>58</v>
      </c>
      <c r="I5" s="150">
        <f t="shared" ref="I5:I8" si="4">IF(OR(D5="合法建物",D5="59.7.4-77.7.31建物"),ROUNDUP(H5,0),H5)</f>
        <v>58</v>
      </c>
      <c r="J5" s="55">
        <f>IF(C5="","",IF(C5="建物",VLOOKUP(E5,重建單價計算表,VLOOKUP(T(G5),建物分級轉換表,2,FALSE),FALSE),VLOOKUP(G5,雜項工作物單價表,2,FALSE)))</f>
        <v>22060</v>
      </c>
      <c r="K5" s="83">
        <f t="shared" si="1"/>
        <v>1455960</v>
      </c>
      <c r="L5" s="54">
        <f>IF(D5="77.8.1-83.12.31建物",390000,0)</f>
        <v>0</v>
      </c>
      <c r="M5" s="54">
        <f t="shared" ref="M5:M8" si="5">IF(AND((D5="77.8.1-83.12.31建物"),F5&lt;=3,I5&lt;=165),I5*J5*0.2,IF(AND((D5="77.8.1-83.12.31建物"),F5&lt;=3,D5&gt;165),165*J5*0.2,IF(AND((D5="77.8.1-83.12.31建物"),F5&gt;3),0,K5*0.6)))</f>
        <v>873576</v>
      </c>
      <c r="N5" s="84">
        <f>IF(K5="","",IF(OR(D5="合法建物",D5="A1-公告前已取得使照",D5="B1-可免照且完成程序"),ROUND(K5*20%,0),0))</f>
        <v>291192</v>
      </c>
      <c r="O5" s="55">
        <f t="shared" ref="O5:O8" si="6">SUM(K5:N5)</f>
        <v>2620728</v>
      </c>
      <c r="P5" s="56">
        <f>IF((D5="合法建物"),I5,0)</f>
        <v>58</v>
      </c>
      <c r="Q5" s="88">
        <f t="shared" ref="Q5:Q8" si="7">IF(D5&lt;&gt;"59.7.4-77.7.31建物",0,IF(AND((D5="59.7.4-77.7.31建物"),F5&lt;=3,I5&lt;=165),I5,IF(AND((D5="59.7.4-77.7.31建物"),F5&lt;=3,D5&gt;165),165,IF(AND((D5="59.7.4-77.7.31建物"),F5&gt;3),0))))</f>
        <v>0</v>
      </c>
      <c r="R5" s="89">
        <f t="shared" ref="R5:R8" si="8">IF(D5&lt;&gt;"59.7.4-77.7.31建物",0,IF(AND((D5="59.7.4-77.7.31建物"),F5&lt;=3,I5&gt;165),I5-165,IF(AND((D5="59.7.4-77.7.31建物"),F5&gt;3),I5,0)))</f>
        <v>0</v>
      </c>
      <c r="S5" s="57">
        <f>IFERROR(IF(AND(D5="合法建物",I5&lt;66),J5*66,J5*P5),"")</f>
        <v>1455960</v>
      </c>
      <c r="T5" s="58">
        <f t="shared" si="2"/>
        <v>0</v>
      </c>
      <c r="U5" s="59">
        <f t="shared" si="3"/>
        <v>0</v>
      </c>
      <c r="V5" s="62"/>
      <c r="AC5" s="61"/>
      <c r="AD5" s="61"/>
      <c r="AE5" s="61"/>
      <c r="AF5" s="61"/>
      <c r="AG5" s="61"/>
    </row>
    <row r="6" spans="1:33" ht="24" customHeight="1" x14ac:dyDescent="0.25">
      <c r="A6" s="93"/>
      <c r="B6" s="46">
        <f t="shared" ca="1" si="0"/>
        <v>3</v>
      </c>
      <c r="C6" s="69" t="s">
        <v>139</v>
      </c>
      <c r="D6" s="95" t="s">
        <v>144</v>
      </c>
      <c r="E6" s="69">
        <v>1</v>
      </c>
      <c r="F6" s="69">
        <v>1</v>
      </c>
      <c r="G6" s="96" t="s">
        <v>153</v>
      </c>
      <c r="H6" s="150">
        <v>200</v>
      </c>
      <c r="I6" s="150">
        <f t="shared" si="4"/>
        <v>200</v>
      </c>
      <c r="J6" s="55">
        <f>IF(C6="","",IF(C6="建物",VLOOKUP(E6,重建單價計算表,VLOOKUP(T(G6),建物分級轉換表,2,FALSE),FALSE),VLOOKUP(G6,雜項工作物單價表,2,FALSE)))</f>
        <v>16460</v>
      </c>
      <c r="K6" s="83">
        <f t="shared" si="1"/>
        <v>0</v>
      </c>
      <c r="L6" s="54">
        <f>IF(D6="77.8.1-83.12.31建物",390000,0)</f>
        <v>390000</v>
      </c>
      <c r="M6" s="54">
        <f t="shared" si="5"/>
        <v>543180</v>
      </c>
      <c r="N6" s="84">
        <f>IF(K6="","",IF(OR(D6="合法建物",D6="A1-公告前已取得使照",D6="B1-可免照且完成程序"),ROUND(K6*20%,0),0))</f>
        <v>0</v>
      </c>
      <c r="O6" s="55">
        <f t="shared" si="6"/>
        <v>933180</v>
      </c>
      <c r="P6" s="56">
        <f>IF((D6="合法建物"),I6,0)</f>
        <v>0</v>
      </c>
      <c r="Q6" s="88">
        <f t="shared" si="7"/>
        <v>0</v>
      </c>
      <c r="R6" s="89">
        <f t="shared" si="8"/>
        <v>0</v>
      </c>
      <c r="S6" s="57">
        <f>IFERROR(IF(AND(D6="合法建物",I6&lt;66),J6*66,J6*P6),"")</f>
        <v>0</v>
      </c>
      <c r="T6" s="58">
        <f t="shared" si="2"/>
        <v>0</v>
      </c>
      <c r="U6" s="59">
        <f t="shared" si="3"/>
        <v>0</v>
      </c>
      <c r="V6" s="62"/>
      <c r="AC6" s="61"/>
      <c r="AD6" s="61"/>
      <c r="AE6" s="61"/>
      <c r="AF6" s="61"/>
      <c r="AG6" s="61"/>
    </row>
    <row r="7" spans="1:33" ht="24" customHeight="1" x14ac:dyDescent="0.25">
      <c r="A7" s="93"/>
      <c r="B7" s="46">
        <f t="shared" ca="1" si="0"/>
        <v>4</v>
      </c>
      <c r="C7" s="69"/>
      <c r="D7" s="95"/>
      <c r="E7" s="69"/>
      <c r="F7" s="69"/>
      <c r="G7" s="96"/>
      <c r="H7" s="150"/>
      <c r="I7" s="150">
        <f t="shared" si="4"/>
        <v>0</v>
      </c>
      <c r="J7" s="55" t="str">
        <f>IF(C7="","",IF(C7="建物",VLOOKUP(E7,重建單價計算表,VLOOKUP(T(G7),建物分級轉換表,2,FALSE),FALSE),VLOOKUP(G7,雜項工作物單價表,2,FALSE)))</f>
        <v/>
      </c>
      <c r="K7" s="83">
        <f t="shared" si="1"/>
        <v>0</v>
      </c>
      <c r="L7" s="54">
        <f>IF(D7="77.8.1-83.12.31建物",390000,0)</f>
        <v>0</v>
      </c>
      <c r="M7" s="54">
        <f t="shared" si="5"/>
        <v>0</v>
      </c>
      <c r="N7" s="84">
        <f>IF(K7="","",IF(OR(D7="合法建物",D7="A1-公告前已取得使照",D7="B1-可免照且完成程序"),ROUND(K7*20%,0),0))</f>
        <v>0</v>
      </c>
      <c r="O7" s="55">
        <f t="shared" si="6"/>
        <v>0</v>
      </c>
      <c r="P7" s="56">
        <f>IF((D7="合法建物"),I7,0)</f>
        <v>0</v>
      </c>
      <c r="Q7" s="88">
        <f t="shared" si="7"/>
        <v>0</v>
      </c>
      <c r="R7" s="89">
        <f t="shared" si="8"/>
        <v>0</v>
      </c>
      <c r="S7" s="57" t="str">
        <f>IFERROR(IF(AND(D7="合法建物",I7&lt;66),J7*66,J7*P7),"")</f>
        <v/>
      </c>
      <c r="T7" s="58" t="str">
        <f t="shared" si="2"/>
        <v/>
      </c>
      <c r="U7" s="59" t="str">
        <f t="shared" si="3"/>
        <v/>
      </c>
      <c r="V7" s="62"/>
      <c r="AC7" s="61"/>
      <c r="AD7" s="61"/>
      <c r="AE7" s="61"/>
      <c r="AF7" s="61"/>
      <c r="AG7" s="61"/>
    </row>
    <row r="8" spans="1:33" ht="24" customHeight="1" thickBot="1" x14ac:dyDescent="0.3">
      <c r="A8" s="93"/>
      <c r="B8" s="152">
        <f t="shared" ca="1" si="0"/>
        <v>5</v>
      </c>
      <c r="C8" s="158"/>
      <c r="D8" s="159"/>
      <c r="E8" s="158"/>
      <c r="F8" s="158"/>
      <c r="G8" s="160"/>
      <c r="H8" s="151"/>
      <c r="I8" s="150">
        <f t="shared" si="4"/>
        <v>0</v>
      </c>
      <c r="J8" s="64" t="str">
        <f>IF(C8="","",IF(C8="建物",VLOOKUP(E8,重建單價計算表,VLOOKUP(T(G8),建物分級轉換表,2,FALSE),FALSE),VLOOKUP(G8,雜項工作物單價表,2,FALSE)))</f>
        <v/>
      </c>
      <c r="K8" s="85">
        <f t="shared" si="1"/>
        <v>0</v>
      </c>
      <c r="L8" s="63">
        <f>IF(D8="77.8.1-83.12.31建物",390000,0)</f>
        <v>0</v>
      </c>
      <c r="M8" s="63">
        <f t="shared" si="5"/>
        <v>0</v>
      </c>
      <c r="N8" s="86">
        <f>IF(K8="","",IF(OR(D8="合法建物",D8="A1-公告前已取得使照",D8="B1-可免照且完成程序"),ROUND(K8*20%,0),0))</f>
        <v>0</v>
      </c>
      <c r="O8" s="162">
        <f t="shared" si="6"/>
        <v>0</v>
      </c>
      <c r="P8" s="163">
        <f>IF((D8="合法建物"),I8,0)</f>
        <v>0</v>
      </c>
      <c r="Q8" s="164">
        <f t="shared" si="7"/>
        <v>0</v>
      </c>
      <c r="R8" s="165">
        <f t="shared" si="8"/>
        <v>0</v>
      </c>
      <c r="S8" s="166" t="str">
        <f>IFERROR(IF(AND(D8="合法建物",I8&lt;66),J8*66,J8*P8),"")</f>
        <v/>
      </c>
      <c r="T8" s="167" t="str">
        <f t="shared" si="2"/>
        <v/>
      </c>
      <c r="U8" s="71" t="str">
        <f t="shared" si="3"/>
        <v/>
      </c>
      <c r="V8" s="168"/>
      <c r="AC8" s="61"/>
      <c r="AD8" s="61"/>
      <c r="AE8" s="61"/>
      <c r="AF8" s="61"/>
      <c r="AG8" s="61"/>
    </row>
    <row r="9" spans="1:33" ht="33" customHeight="1" thickBot="1" x14ac:dyDescent="0.3">
      <c r="B9" s="45"/>
      <c r="C9" s="100"/>
      <c r="D9" s="101"/>
      <c r="E9" s="100"/>
      <c r="F9" s="100"/>
      <c r="G9" s="102"/>
      <c r="H9" s="99"/>
      <c r="I9" s="99"/>
      <c r="J9" s="61"/>
      <c r="K9" s="98"/>
      <c r="L9" s="98"/>
      <c r="M9" s="98"/>
      <c r="N9" s="161" t="s">
        <v>147</v>
      </c>
      <c r="O9" s="169">
        <f>SUM(O4:O8)</f>
        <v>4634080.8</v>
      </c>
      <c r="P9" s="170"/>
      <c r="Q9" s="171"/>
      <c r="R9" s="171"/>
      <c r="S9" s="172"/>
      <c r="T9" s="172"/>
      <c r="U9" s="172"/>
      <c r="V9" s="173" t="s">
        <v>155</v>
      </c>
      <c r="AC9" s="61"/>
      <c r="AD9" s="61"/>
      <c r="AE9" s="61"/>
      <c r="AF9" s="61"/>
      <c r="AG9" s="61"/>
    </row>
    <row r="10" spans="1:33" ht="18.75" customHeight="1" thickBot="1" x14ac:dyDescent="0.3">
      <c r="AC10" s="65"/>
      <c r="AD10" s="65"/>
      <c r="AE10" s="65"/>
      <c r="AF10" s="61"/>
      <c r="AG10" s="61"/>
    </row>
    <row r="11" spans="1:33" ht="30" customHeight="1" x14ac:dyDescent="0.25">
      <c r="D11" s="153" t="s">
        <v>8</v>
      </c>
      <c r="E11" s="154"/>
      <c r="F11" s="154"/>
      <c r="G11" s="154"/>
      <c r="H11" s="155"/>
      <c r="K11" s="156" t="s">
        <v>154</v>
      </c>
      <c r="L11" s="103" t="s">
        <v>131</v>
      </c>
      <c r="M11" s="103" t="s">
        <v>132</v>
      </c>
      <c r="N11" s="105" t="s">
        <v>133</v>
      </c>
      <c r="AC11" s="61"/>
      <c r="AD11" s="61"/>
      <c r="AE11" s="61"/>
      <c r="AF11" s="61"/>
      <c r="AG11" s="61"/>
    </row>
    <row r="12" spans="1:33" ht="17.25" customHeight="1" x14ac:dyDescent="0.25">
      <c r="D12" s="46" t="s">
        <v>92</v>
      </c>
      <c r="E12" s="47" t="s">
        <v>90</v>
      </c>
      <c r="F12" s="47" t="s">
        <v>91</v>
      </c>
      <c r="G12" s="47" t="s">
        <v>104</v>
      </c>
      <c r="H12" s="66"/>
      <c r="K12" s="157"/>
      <c r="L12" s="104"/>
      <c r="M12" s="104"/>
      <c r="N12" s="106"/>
      <c r="Q12" s="141"/>
      <c r="AC12" s="61"/>
      <c r="AD12" s="61"/>
      <c r="AE12" s="61"/>
      <c r="AF12" s="61"/>
      <c r="AG12" s="61"/>
    </row>
    <row r="13" spans="1:33" ht="26.25" customHeight="1" x14ac:dyDescent="0.25">
      <c r="D13" s="67" t="s">
        <v>85</v>
      </c>
      <c r="E13" s="68" t="s">
        <v>93</v>
      </c>
      <c r="F13" s="69">
        <v>1</v>
      </c>
      <c r="G13" s="68">
        <f>12*F13</f>
        <v>12</v>
      </c>
      <c r="H13" s="59"/>
      <c r="K13" s="82" t="s">
        <v>125</v>
      </c>
      <c r="L13" s="37" t="s">
        <v>110</v>
      </c>
      <c r="M13" s="37" t="s">
        <v>111</v>
      </c>
      <c r="N13" s="38" t="s">
        <v>112</v>
      </c>
      <c r="AC13" s="70"/>
      <c r="AD13" s="70"/>
      <c r="AE13" s="70"/>
      <c r="AF13" s="70"/>
      <c r="AG13" s="70"/>
    </row>
    <row r="14" spans="1:33" ht="26.25" customHeight="1" x14ac:dyDescent="0.25">
      <c r="D14" s="67" t="s">
        <v>86</v>
      </c>
      <c r="E14" s="68" t="s">
        <v>94</v>
      </c>
      <c r="F14" s="69">
        <v>0</v>
      </c>
      <c r="G14" s="68">
        <f>16*F14</f>
        <v>0</v>
      </c>
      <c r="H14" s="59"/>
      <c r="K14" s="82" t="s">
        <v>126</v>
      </c>
      <c r="L14" s="37" t="s">
        <v>113</v>
      </c>
      <c r="M14" s="37" t="s">
        <v>114</v>
      </c>
      <c r="N14" s="38" t="s">
        <v>115</v>
      </c>
    </row>
    <row r="15" spans="1:33" ht="26.25" customHeight="1" x14ac:dyDescent="0.25">
      <c r="D15" s="67" t="s">
        <v>87</v>
      </c>
      <c r="E15" s="68" t="s">
        <v>95</v>
      </c>
      <c r="F15" s="69">
        <v>2</v>
      </c>
      <c r="G15" s="68">
        <f>20*F15</f>
        <v>40</v>
      </c>
      <c r="H15" s="59"/>
      <c r="K15" s="82" t="s">
        <v>127</v>
      </c>
      <c r="L15" s="37" t="s">
        <v>116</v>
      </c>
      <c r="M15" s="37" t="s">
        <v>117</v>
      </c>
      <c r="N15" s="38" t="s">
        <v>118</v>
      </c>
      <c r="AC15" s="61"/>
      <c r="AD15" s="61"/>
      <c r="AE15" s="61"/>
      <c r="AF15" s="61"/>
      <c r="AG15" s="61"/>
    </row>
    <row r="16" spans="1:33" ht="26.25" customHeight="1" x14ac:dyDescent="0.25">
      <c r="D16" s="67" t="s">
        <v>88</v>
      </c>
      <c r="E16" s="68" t="s">
        <v>96</v>
      </c>
      <c r="F16" s="69">
        <v>0</v>
      </c>
      <c r="G16" s="68">
        <f>24*F16</f>
        <v>0</v>
      </c>
      <c r="H16" s="59"/>
      <c r="K16" s="82" t="s">
        <v>128</v>
      </c>
      <c r="L16" s="37" t="s">
        <v>119</v>
      </c>
      <c r="M16" s="37" t="s">
        <v>120</v>
      </c>
      <c r="N16" s="38" t="s">
        <v>121</v>
      </c>
      <c r="AC16" s="61"/>
      <c r="AD16" s="61"/>
      <c r="AE16" s="61"/>
      <c r="AF16" s="61"/>
      <c r="AG16" s="61"/>
    </row>
    <row r="17" spans="4:33" ht="26.25" customHeight="1" thickBot="1" x14ac:dyDescent="0.3">
      <c r="D17" s="73" t="s">
        <v>89</v>
      </c>
      <c r="E17" s="74" t="s">
        <v>97</v>
      </c>
      <c r="F17" s="75">
        <v>0</v>
      </c>
      <c r="G17" s="74">
        <f>28*F17</f>
        <v>0</v>
      </c>
      <c r="H17" s="71"/>
      <c r="K17" s="39" t="s">
        <v>129</v>
      </c>
      <c r="L17" s="40" t="s">
        <v>122</v>
      </c>
      <c r="M17" s="40" t="s">
        <v>123</v>
      </c>
      <c r="N17" s="41" t="s">
        <v>124</v>
      </c>
      <c r="AC17" s="70"/>
      <c r="AD17" s="70"/>
      <c r="AE17" s="70"/>
      <c r="AF17" s="70"/>
      <c r="AG17" s="70"/>
    </row>
    <row r="18" spans="4:33" ht="48.75" customHeight="1" thickBot="1" x14ac:dyDescent="0.3">
      <c r="D18" s="149" t="s">
        <v>98</v>
      </c>
      <c r="E18" s="146">
        <f>SUM(F13:F17)</f>
        <v>3</v>
      </c>
      <c r="F18" s="148" t="s">
        <v>105</v>
      </c>
      <c r="G18" s="147">
        <f>SUM(G13:G17)</f>
        <v>52</v>
      </c>
      <c r="H18" s="72" t="s">
        <v>99</v>
      </c>
      <c r="K18" s="144" t="s">
        <v>145</v>
      </c>
      <c r="L18" s="144"/>
      <c r="M18" s="144"/>
      <c r="N18" s="144"/>
    </row>
    <row r="19" spans="4:33" ht="43.5" customHeight="1" x14ac:dyDescent="0.25">
      <c r="K19" s="145"/>
      <c r="L19" s="145"/>
      <c r="M19" s="145"/>
      <c r="N19" s="145"/>
    </row>
  </sheetData>
  <protectedRanges>
    <protectedRange sqref="P4:P9 C4:F9 H4:I9" name="範圍1_11"/>
    <protectedRange sqref="G4:G9" name="範圍1_12"/>
  </protectedRanges>
  <dataConsolidate/>
  <mergeCells count="22">
    <mergeCell ref="K11:K12"/>
    <mergeCell ref="L11:L12"/>
    <mergeCell ref="M11:M12"/>
    <mergeCell ref="N11:N12"/>
    <mergeCell ref="K18:N19"/>
    <mergeCell ref="D11:H11"/>
    <mergeCell ref="M2:M3"/>
    <mergeCell ref="N2:N3"/>
    <mergeCell ref="O2:O3"/>
    <mergeCell ref="P2:R2"/>
    <mergeCell ref="S2:U2"/>
    <mergeCell ref="V2:V3"/>
    <mergeCell ref="B1:C1"/>
    <mergeCell ref="D1:H1"/>
    <mergeCell ref="J1:N1"/>
    <mergeCell ref="B2:C2"/>
    <mergeCell ref="D2:G2"/>
    <mergeCell ref="H2:H3"/>
    <mergeCell ref="I2:I3"/>
    <mergeCell ref="J2:J3"/>
    <mergeCell ref="K2:K3"/>
    <mergeCell ref="L2:L3"/>
  </mergeCells>
  <phoneticPr fontId="3" type="noConversion"/>
  <dataValidations count="3">
    <dataValidation type="list" allowBlank="1" showInputMessage="1" showErrorMessage="1" sqref="D4:D9">
      <formula1>INDIRECT(C4)</formula1>
    </dataValidation>
    <dataValidation type="list" allowBlank="1" showInputMessage="1" showErrorMessage="1" sqref="G4:G9">
      <formula1>材質</formula1>
    </dataValidation>
    <dataValidation type="list" allowBlank="1" showInputMessage="1" showErrorMessage="1" sqref="C4:C9">
      <formula1>建物種類</formula1>
    </dataValidation>
  </dataValidations>
  <pageMargins left="0.7" right="0.7" top="0.75" bottom="0.75" header="0.3" footer="0.3"/>
  <pageSetup paperSize="9" scale="73" fitToHeight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B1:AG19"/>
  <sheetViews>
    <sheetView tabSelected="1" zoomScaleNormal="100" workbookViewId="0">
      <selection activeCell="W18" sqref="W18"/>
    </sheetView>
  </sheetViews>
  <sheetFormatPr defaultRowHeight="17.25" customHeight="1" x14ac:dyDescent="0.25"/>
  <cols>
    <col min="1" max="1" width="2.5" style="44" bestFit="1" customWidth="1"/>
    <col min="2" max="2" width="4" style="44" bestFit="1" customWidth="1"/>
    <col min="3" max="3" width="6.125" style="44" customWidth="1"/>
    <col min="4" max="4" width="14.75" style="42" customWidth="1"/>
    <col min="5" max="5" width="11.375" style="42" customWidth="1"/>
    <col min="6" max="6" width="11.375" style="44" customWidth="1"/>
    <col min="7" max="7" width="18.25" style="43" customWidth="1"/>
    <col min="8" max="8" width="11.125" style="44" customWidth="1"/>
    <col min="9" max="9" width="11.125" style="44" hidden="1" customWidth="1"/>
    <col min="10" max="10" width="11.125" style="44" customWidth="1"/>
    <col min="11" max="14" width="15.125" style="44" customWidth="1"/>
    <col min="15" max="15" width="20.625" style="44" customWidth="1"/>
    <col min="16" max="18" width="8.625" style="44" hidden="1" customWidth="1"/>
    <col min="19" max="20" width="12.875" style="44" hidden="1" customWidth="1"/>
    <col min="21" max="21" width="1.5" style="44" hidden="1" customWidth="1"/>
    <col min="22" max="22" width="11.125" style="44" customWidth="1"/>
    <col min="23" max="23" width="16.125" style="44" customWidth="1"/>
    <col min="24" max="24" width="9.5" style="44" customWidth="1"/>
    <col min="25" max="25" width="12.125" style="44" customWidth="1"/>
    <col min="26" max="26" width="10" style="44" customWidth="1"/>
    <col min="27" max="27" width="9.5" style="44" customWidth="1"/>
    <col min="28" max="28" width="10" style="44" customWidth="1"/>
    <col min="29" max="29" width="11.125" style="44" customWidth="1"/>
    <col min="30" max="30" width="11.125" style="44" bestFit="1" customWidth="1"/>
    <col min="31" max="31" width="10" style="44" customWidth="1"/>
    <col min="32" max="32" width="12.75" style="44" customWidth="1"/>
    <col min="33" max="33" width="10" style="44" customWidth="1"/>
    <col min="34" max="35" width="9.5" style="44" bestFit="1" customWidth="1"/>
    <col min="36" max="16384" width="9" style="44"/>
  </cols>
  <sheetData>
    <row r="1" spans="2:33" ht="59.25" customHeight="1" thickBot="1" x14ac:dyDescent="0.3">
      <c r="B1" s="107" t="s">
        <v>137</v>
      </c>
      <c r="C1" s="108"/>
      <c r="D1" s="114" t="s">
        <v>152</v>
      </c>
      <c r="E1" s="114"/>
      <c r="F1" s="114"/>
      <c r="G1" s="114"/>
      <c r="H1" s="114"/>
      <c r="I1" s="77"/>
      <c r="J1" s="114" t="s">
        <v>151</v>
      </c>
      <c r="K1" s="114"/>
      <c r="L1" s="114"/>
      <c r="M1" s="114"/>
      <c r="N1" s="114"/>
      <c r="O1" s="97"/>
      <c r="P1" s="76"/>
      <c r="Q1" s="76"/>
      <c r="R1" s="76"/>
      <c r="S1" s="76"/>
      <c r="T1" s="76"/>
      <c r="U1" s="76"/>
      <c r="V1" s="76"/>
    </row>
    <row r="2" spans="2:33" ht="37.5" customHeight="1" x14ac:dyDescent="0.25">
      <c r="B2" s="109" t="s">
        <v>84</v>
      </c>
      <c r="C2" s="110"/>
      <c r="D2" s="123" t="s">
        <v>136</v>
      </c>
      <c r="E2" s="124"/>
      <c r="F2" s="124"/>
      <c r="G2" s="125"/>
      <c r="H2" s="139" t="s">
        <v>150</v>
      </c>
      <c r="I2" s="142" t="s">
        <v>138</v>
      </c>
      <c r="J2" s="119" t="s">
        <v>109</v>
      </c>
      <c r="K2" s="121" t="s">
        <v>107</v>
      </c>
      <c r="L2" s="103" t="s">
        <v>103</v>
      </c>
      <c r="M2" s="103" t="s">
        <v>106</v>
      </c>
      <c r="N2" s="105" t="s">
        <v>108</v>
      </c>
      <c r="O2" s="128" t="s">
        <v>148</v>
      </c>
      <c r="P2" s="111" t="s">
        <v>83</v>
      </c>
      <c r="Q2" s="112"/>
      <c r="R2" s="113"/>
      <c r="S2" s="126" t="s">
        <v>100</v>
      </c>
      <c r="T2" s="127"/>
      <c r="U2" s="117"/>
      <c r="V2" s="117" t="s">
        <v>66</v>
      </c>
      <c r="AC2" s="45"/>
      <c r="AD2" s="45"/>
      <c r="AE2" s="45"/>
      <c r="AF2" s="45"/>
      <c r="AG2" s="45"/>
    </row>
    <row r="3" spans="2:33" ht="37.5" customHeight="1" x14ac:dyDescent="0.25">
      <c r="B3" s="46"/>
      <c r="C3" s="47" t="s">
        <v>38</v>
      </c>
      <c r="D3" s="47" t="s">
        <v>39</v>
      </c>
      <c r="E3" s="78" t="s">
        <v>101</v>
      </c>
      <c r="F3" s="78" t="s">
        <v>102</v>
      </c>
      <c r="G3" s="47" t="s">
        <v>12</v>
      </c>
      <c r="H3" s="140"/>
      <c r="I3" s="143"/>
      <c r="J3" s="120"/>
      <c r="K3" s="122"/>
      <c r="L3" s="104"/>
      <c r="M3" s="104"/>
      <c r="N3" s="106"/>
      <c r="O3" s="129"/>
      <c r="P3" s="48">
        <v>1</v>
      </c>
      <c r="Q3" s="49">
        <v>0.7</v>
      </c>
      <c r="R3" s="50">
        <v>0.5</v>
      </c>
      <c r="S3" s="48">
        <v>1</v>
      </c>
      <c r="T3" s="51">
        <v>0.7</v>
      </c>
      <c r="U3" s="52">
        <v>0.5</v>
      </c>
      <c r="V3" s="118"/>
      <c r="AC3" s="53"/>
      <c r="AD3" s="53"/>
      <c r="AE3" s="53"/>
      <c r="AF3" s="53"/>
      <c r="AG3" s="53"/>
    </row>
    <row r="4" spans="2:33" s="93" customFormat="1" ht="24" customHeight="1" x14ac:dyDescent="0.25">
      <c r="B4" s="46">
        <f t="shared" ref="B4:B8" ca="1" si="0">OFFSET(B4,-1,0)+1</f>
        <v>1</v>
      </c>
      <c r="C4" s="69"/>
      <c r="D4" s="95"/>
      <c r="E4" s="69"/>
      <c r="F4" s="69"/>
      <c r="G4" s="96"/>
      <c r="H4" s="150"/>
      <c r="I4" s="150">
        <f>IF(OR(D4="合法建物",D4="59.7.4-77.7.31建物"),ROUNDUP(H4,0),H4)</f>
        <v>0</v>
      </c>
      <c r="J4" s="55" t="str">
        <f>IF(C4="","",IF(C4="建物",VLOOKUP(E4,重建單價計算表,VLOOKUP(T(G4),建物分級轉換表,2,FALSE),FALSE),VLOOKUP(G4,雜項工作物單價表,2,FALSE)))</f>
        <v/>
      </c>
      <c r="K4" s="83">
        <f t="shared" ref="K4:K8" si="1">SUM(S4:U4)</f>
        <v>0</v>
      </c>
      <c r="L4" s="54">
        <f>IF(D4="77.8.1-83.12.31建物",390000,0)</f>
        <v>0</v>
      </c>
      <c r="M4" s="54">
        <f>IF(AND((D4="77.8.1-83.12.31建物"),F4&lt;=3,I4&lt;=165),I4*J4*0.2,IF(AND((D4="77.8.1-83.12.31建物"),F4&lt;=3,D4&gt;165),165*J4*0.2,IF(AND((D4="77.8.1-83.12.31建物"),F4&gt;3),0,K4*0.6)))</f>
        <v>0</v>
      </c>
      <c r="N4" s="84">
        <f>IF(K4="","",IF(OR(D4="合法建物",D4="A1-公告前已取得使照",D4="B1-可免照且完成程序"),ROUND(K4*20%,0),0))</f>
        <v>0</v>
      </c>
      <c r="O4" s="55">
        <f>SUM(K4:N4)</f>
        <v>0</v>
      </c>
      <c r="P4" s="87">
        <f>IF((D4="合法建物"),I4,0)</f>
        <v>0</v>
      </c>
      <c r="Q4" s="88">
        <f>IF(D4&lt;&gt;"59.7.4-77.7.31建物",0,IF(AND((D4="59.7.4-77.7.31建物"),F4&lt;=3,I4&lt;=165),I4,IF(AND((D4="59.7.4-77.7.31建物"),F4&lt;=3,D4&gt;165),165,IF(AND((D4="59.7.4-77.7.31建物"),F4&gt;3),0))))</f>
        <v>0</v>
      </c>
      <c r="R4" s="89">
        <f>IF(D4&lt;&gt;"59.7.4-77.7.31建物",0,IF(AND((D4="59.7.4-77.7.31建物"),F4&lt;=3,I4&gt;165),I4-165,IF(AND((D4="59.7.4-77.7.31建物"),F4&gt;3),I4,0)))</f>
        <v>0</v>
      </c>
      <c r="S4" s="90" t="str">
        <f>IFERROR(IF(AND(D4="合法建物",I4&lt;66),J4*66,J4*P4),"")</f>
        <v/>
      </c>
      <c r="T4" s="91" t="str">
        <f t="shared" ref="T4:T8" si="2">IFERROR(J4*0.7*Q4,"")</f>
        <v/>
      </c>
      <c r="U4" s="92" t="str">
        <f t="shared" ref="U4:U8" si="3">IFERROR(J4*0.5*R4,"")</f>
        <v/>
      </c>
      <c r="V4" s="60"/>
      <c r="AC4" s="94"/>
      <c r="AD4" s="94"/>
      <c r="AE4" s="94"/>
      <c r="AF4" s="94"/>
      <c r="AG4" s="94"/>
    </row>
    <row r="5" spans="2:33" ht="24" customHeight="1" x14ac:dyDescent="0.25">
      <c r="B5" s="46">
        <f t="shared" ca="1" si="0"/>
        <v>2</v>
      </c>
      <c r="C5" s="69"/>
      <c r="D5" s="95"/>
      <c r="E5" s="69"/>
      <c r="F5" s="69"/>
      <c r="G5" s="96"/>
      <c r="H5" s="150"/>
      <c r="I5" s="150">
        <f t="shared" ref="I5:I8" si="4">IF(OR(D5="合法建物",D5="59.7.4-77.7.31建物"),ROUNDUP(H5,0),H5)</f>
        <v>0</v>
      </c>
      <c r="J5" s="55" t="str">
        <f>IF(C5="","",IF(C5="建物",VLOOKUP(E5,重建單價計算表,VLOOKUP(T(G5),建物分級轉換表,2,FALSE),FALSE),VLOOKUP(G5,雜項工作物單價表,2,FALSE)))</f>
        <v/>
      </c>
      <c r="K5" s="83">
        <f t="shared" si="1"/>
        <v>0</v>
      </c>
      <c r="L5" s="54">
        <f>IF(D5="77.8.1-83.12.31建物",390000,0)</f>
        <v>0</v>
      </c>
      <c r="M5" s="54">
        <f t="shared" ref="M5:M8" si="5">IF(AND((D5="77.8.1-83.12.31建物"),F5&lt;=3,I5&lt;=165),I5*J5*0.2,IF(AND((D5="77.8.1-83.12.31建物"),F5&lt;=3,D5&gt;165),165*J5*0.2,IF(AND((D5="77.8.1-83.12.31建物"),F5&gt;3),0,K5*0.6)))</f>
        <v>0</v>
      </c>
      <c r="N5" s="84">
        <f>IF(K5="","",IF(OR(D5="合法建物",D5="A1-公告前已取得使照",D5="B1-可免照且完成程序"),ROUND(K5*20%,0),0))</f>
        <v>0</v>
      </c>
      <c r="O5" s="55">
        <f t="shared" ref="O5:O8" si="6">SUM(K5:N5)</f>
        <v>0</v>
      </c>
      <c r="P5" s="56">
        <f>IF((D5="合法建物"),I5,0)</f>
        <v>0</v>
      </c>
      <c r="Q5" s="88">
        <f t="shared" ref="Q5:Q8" si="7">IF(D5&lt;&gt;"59.7.4-77.7.31建物",0,IF(AND((D5="59.7.4-77.7.31建物"),F5&lt;=3,I5&lt;=165),I5,IF(AND((D5="59.7.4-77.7.31建物"),F5&lt;=3,D5&gt;165),165,IF(AND((D5="59.7.4-77.7.31建物"),F5&gt;3),0))))</f>
        <v>0</v>
      </c>
      <c r="R5" s="89">
        <f t="shared" ref="R5:R8" si="8">IF(D5&lt;&gt;"59.7.4-77.7.31建物",0,IF(AND((D5="59.7.4-77.7.31建物"),F5&lt;=3,I5&gt;165),I5-165,IF(AND((D5="59.7.4-77.7.31建物"),F5&gt;3),I5,0)))</f>
        <v>0</v>
      </c>
      <c r="S5" s="57" t="str">
        <f>IFERROR(IF(AND(D5="合法建物",I5&lt;66),J5*66,J5*P5),"")</f>
        <v/>
      </c>
      <c r="T5" s="58" t="str">
        <f t="shared" si="2"/>
        <v/>
      </c>
      <c r="U5" s="59" t="str">
        <f t="shared" si="3"/>
        <v/>
      </c>
      <c r="V5" s="62"/>
      <c r="AC5" s="61"/>
      <c r="AD5" s="61"/>
      <c r="AE5" s="61"/>
      <c r="AF5" s="61"/>
      <c r="AG5" s="61"/>
    </row>
    <row r="6" spans="2:33" ht="24" customHeight="1" x14ac:dyDescent="0.25">
      <c r="B6" s="46">
        <f t="shared" ca="1" si="0"/>
        <v>3</v>
      </c>
      <c r="C6" s="69"/>
      <c r="D6" s="95"/>
      <c r="E6" s="69"/>
      <c r="F6" s="69"/>
      <c r="G6" s="96"/>
      <c r="H6" s="150"/>
      <c r="I6" s="150">
        <f t="shared" si="4"/>
        <v>0</v>
      </c>
      <c r="J6" s="55" t="str">
        <f>IF(C6="","",IF(C6="建物",VLOOKUP(E6,重建單價計算表,VLOOKUP(T(G6),建物分級轉換表,2,FALSE),FALSE),VLOOKUP(G6,雜項工作物單價表,2,FALSE)))</f>
        <v/>
      </c>
      <c r="K6" s="83">
        <f t="shared" si="1"/>
        <v>0</v>
      </c>
      <c r="L6" s="54">
        <f>IF(D6="77.8.1-83.12.31建物",390000,0)</f>
        <v>0</v>
      </c>
      <c r="M6" s="54">
        <f t="shared" si="5"/>
        <v>0</v>
      </c>
      <c r="N6" s="84">
        <f>IF(K6="","",IF(OR(D6="合法建物",D6="A1-公告前已取得使照",D6="B1-可免照且完成程序"),ROUND(K6*20%,0),0))</f>
        <v>0</v>
      </c>
      <c r="O6" s="55">
        <f t="shared" si="6"/>
        <v>0</v>
      </c>
      <c r="P6" s="56">
        <f>IF((D6="合法建物"),I6,0)</f>
        <v>0</v>
      </c>
      <c r="Q6" s="88">
        <f t="shared" si="7"/>
        <v>0</v>
      </c>
      <c r="R6" s="89">
        <f t="shared" si="8"/>
        <v>0</v>
      </c>
      <c r="S6" s="57" t="str">
        <f>IFERROR(IF(AND(D6="合法建物",I6&lt;66),J6*66,J6*P6),"")</f>
        <v/>
      </c>
      <c r="T6" s="58" t="str">
        <f t="shared" si="2"/>
        <v/>
      </c>
      <c r="U6" s="59" t="str">
        <f t="shared" si="3"/>
        <v/>
      </c>
      <c r="V6" s="62"/>
      <c r="AC6" s="61"/>
      <c r="AD6" s="61"/>
      <c r="AE6" s="61"/>
      <c r="AF6" s="61"/>
      <c r="AG6" s="61"/>
    </row>
    <row r="7" spans="2:33" ht="24" customHeight="1" x14ac:dyDescent="0.25">
      <c r="B7" s="46">
        <f t="shared" ca="1" si="0"/>
        <v>4</v>
      </c>
      <c r="C7" s="69"/>
      <c r="D7" s="95"/>
      <c r="E7" s="69"/>
      <c r="F7" s="69"/>
      <c r="G7" s="96"/>
      <c r="H7" s="150"/>
      <c r="I7" s="150">
        <f t="shared" si="4"/>
        <v>0</v>
      </c>
      <c r="J7" s="55" t="str">
        <f>IF(C7="","",IF(C7="建物",VLOOKUP(E7,重建單價計算表,VLOOKUP(T(G7),建物分級轉換表,2,FALSE),FALSE),VLOOKUP(G7,雜項工作物單價表,2,FALSE)))</f>
        <v/>
      </c>
      <c r="K7" s="83">
        <f t="shared" si="1"/>
        <v>0</v>
      </c>
      <c r="L7" s="54">
        <f>IF(D7="77.8.1-83.12.31建物",390000,0)</f>
        <v>0</v>
      </c>
      <c r="M7" s="54">
        <f t="shared" si="5"/>
        <v>0</v>
      </c>
      <c r="N7" s="84">
        <f>IF(K7="","",IF(OR(D7="合法建物",D7="A1-公告前已取得使照",D7="B1-可免照且完成程序"),ROUND(K7*20%,0),0))</f>
        <v>0</v>
      </c>
      <c r="O7" s="55">
        <f t="shared" si="6"/>
        <v>0</v>
      </c>
      <c r="P7" s="56">
        <f>IF((D7="合法建物"),I7,0)</f>
        <v>0</v>
      </c>
      <c r="Q7" s="88">
        <f t="shared" si="7"/>
        <v>0</v>
      </c>
      <c r="R7" s="89">
        <f t="shared" si="8"/>
        <v>0</v>
      </c>
      <c r="S7" s="57" t="str">
        <f>IFERROR(IF(AND(D7="合法建物",I7&lt;66),J7*66,J7*P7),"")</f>
        <v/>
      </c>
      <c r="T7" s="58" t="str">
        <f t="shared" si="2"/>
        <v/>
      </c>
      <c r="U7" s="59" t="str">
        <f t="shared" si="3"/>
        <v/>
      </c>
      <c r="V7" s="62"/>
      <c r="AC7" s="61"/>
      <c r="AD7" s="61"/>
      <c r="AE7" s="61"/>
      <c r="AF7" s="61"/>
      <c r="AG7" s="61"/>
    </row>
    <row r="8" spans="2:33" ht="24" customHeight="1" thickBot="1" x14ac:dyDescent="0.3">
      <c r="B8" s="152">
        <f t="shared" ca="1" si="0"/>
        <v>5</v>
      </c>
      <c r="C8" s="158"/>
      <c r="D8" s="159"/>
      <c r="E8" s="158"/>
      <c r="F8" s="158"/>
      <c r="G8" s="160"/>
      <c r="H8" s="151"/>
      <c r="I8" s="150">
        <f t="shared" si="4"/>
        <v>0</v>
      </c>
      <c r="J8" s="64" t="str">
        <f>IF(C8="","",IF(C8="建物",VLOOKUP(E8,重建單價計算表,VLOOKUP(T(G8),建物分級轉換表,2,FALSE),FALSE),VLOOKUP(G8,雜項工作物單價表,2,FALSE)))</f>
        <v/>
      </c>
      <c r="K8" s="85">
        <f t="shared" si="1"/>
        <v>0</v>
      </c>
      <c r="L8" s="63">
        <f>IF(D8="77.8.1-83.12.31建物",390000,0)</f>
        <v>0</v>
      </c>
      <c r="M8" s="63">
        <f t="shared" si="5"/>
        <v>0</v>
      </c>
      <c r="N8" s="86">
        <f>IF(K8="","",IF(OR(D8="合法建物",D8="A1-公告前已取得使照",D8="B1-可免照且完成程序"),ROUND(K8*20%,0),0))</f>
        <v>0</v>
      </c>
      <c r="O8" s="162">
        <f t="shared" si="6"/>
        <v>0</v>
      </c>
      <c r="P8" s="163">
        <f>IF((D8="合法建物"),I8,0)</f>
        <v>0</v>
      </c>
      <c r="Q8" s="164">
        <f t="shared" si="7"/>
        <v>0</v>
      </c>
      <c r="R8" s="165">
        <f t="shared" si="8"/>
        <v>0</v>
      </c>
      <c r="S8" s="166" t="str">
        <f>IFERROR(IF(AND(D8="合法建物",I8&lt;66),J8*66,J8*P8),"")</f>
        <v/>
      </c>
      <c r="T8" s="167" t="str">
        <f t="shared" si="2"/>
        <v/>
      </c>
      <c r="U8" s="71" t="str">
        <f t="shared" si="3"/>
        <v/>
      </c>
      <c r="V8" s="168"/>
      <c r="AC8" s="61"/>
      <c r="AD8" s="61"/>
      <c r="AE8" s="61"/>
      <c r="AF8" s="61"/>
      <c r="AG8" s="61"/>
    </row>
    <row r="9" spans="2:33" ht="33" customHeight="1" thickBot="1" x14ac:dyDescent="0.3">
      <c r="B9" s="45"/>
      <c r="C9" s="100"/>
      <c r="D9" s="101"/>
      <c r="E9" s="100"/>
      <c r="F9" s="100"/>
      <c r="G9" s="102"/>
      <c r="H9" s="99"/>
      <c r="I9" s="99"/>
      <c r="J9" s="61"/>
      <c r="K9" s="98"/>
      <c r="L9" s="98"/>
      <c r="M9" s="98"/>
      <c r="N9" s="161" t="s">
        <v>147</v>
      </c>
      <c r="O9" s="169">
        <f>SUM(O4:O8)</f>
        <v>0</v>
      </c>
      <c r="P9" s="174"/>
      <c r="Q9" s="175"/>
      <c r="R9" s="175"/>
      <c r="S9" s="176"/>
      <c r="T9" s="176"/>
      <c r="U9" s="176"/>
      <c r="V9" s="173" t="s">
        <v>156</v>
      </c>
      <c r="AC9" s="61"/>
      <c r="AD9" s="61"/>
      <c r="AE9" s="61"/>
      <c r="AF9" s="61"/>
      <c r="AG9" s="61"/>
    </row>
    <row r="10" spans="2:33" ht="18.75" customHeight="1" thickBot="1" x14ac:dyDescent="0.3">
      <c r="AC10" s="65"/>
      <c r="AD10" s="65"/>
      <c r="AE10" s="65"/>
      <c r="AF10" s="61"/>
      <c r="AG10" s="61"/>
    </row>
    <row r="11" spans="2:33" ht="17.25" customHeight="1" x14ac:dyDescent="0.25">
      <c r="D11" s="79" t="s">
        <v>8</v>
      </c>
      <c r="E11" s="80"/>
      <c r="F11" s="80"/>
      <c r="G11" s="80"/>
      <c r="H11" s="81"/>
      <c r="K11" s="115" t="s">
        <v>130</v>
      </c>
      <c r="L11" s="103" t="s">
        <v>131</v>
      </c>
      <c r="M11" s="103" t="s">
        <v>132</v>
      </c>
      <c r="N11" s="105" t="s">
        <v>133</v>
      </c>
      <c r="AC11" s="61"/>
      <c r="AD11" s="61"/>
      <c r="AE11" s="61"/>
      <c r="AF11" s="61"/>
      <c r="AG11" s="61"/>
    </row>
    <row r="12" spans="2:33" ht="17.25" customHeight="1" x14ac:dyDescent="0.25">
      <c r="D12" s="46" t="s">
        <v>92</v>
      </c>
      <c r="E12" s="47" t="s">
        <v>90</v>
      </c>
      <c r="F12" s="47" t="s">
        <v>91</v>
      </c>
      <c r="G12" s="47" t="s">
        <v>104</v>
      </c>
      <c r="H12" s="66"/>
      <c r="K12" s="116"/>
      <c r="L12" s="104"/>
      <c r="M12" s="104"/>
      <c r="N12" s="106"/>
      <c r="Q12" s="141"/>
      <c r="AC12" s="61"/>
      <c r="AD12" s="61"/>
      <c r="AE12" s="61"/>
      <c r="AF12" s="61"/>
      <c r="AG12" s="61"/>
    </row>
    <row r="13" spans="2:33" ht="26.25" customHeight="1" x14ac:dyDescent="0.25">
      <c r="D13" s="67" t="s">
        <v>85</v>
      </c>
      <c r="E13" s="68" t="s">
        <v>93</v>
      </c>
      <c r="F13" s="69"/>
      <c r="G13" s="68">
        <f>12*F13</f>
        <v>0</v>
      </c>
      <c r="H13" s="59"/>
      <c r="K13" s="36" t="s">
        <v>125</v>
      </c>
      <c r="L13" s="37" t="s">
        <v>110</v>
      </c>
      <c r="M13" s="37" t="s">
        <v>111</v>
      </c>
      <c r="N13" s="38" t="s">
        <v>112</v>
      </c>
      <c r="AC13" s="70"/>
      <c r="AD13" s="70"/>
      <c r="AE13" s="70"/>
      <c r="AF13" s="70"/>
      <c r="AG13" s="70"/>
    </row>
    <row r="14" spans="2:33" ht="26.25" customHeight="1" x14ac:dyDescent="0.25">
      <c r="D14" s="67" t="s">
        <v>86</v>
      </c>
      <c r="E14" s="68" t="s">
        <v>94</v>
      </c>
      <c r="F14" s="69"/>
      <c r="G14" s="68">
        <f>16*F14</f>
        <v>0</v>
      </c>
      <c r="H14" s="59"/>
      <c r="K14" s="36" t="s">
        <v>126</v>
      </c>
      <c r="L14" s="37" t="s">
        <v>113</v>
      </c>
      <c r="M14" s="37" t="s">
        <v>114</v>
      </c>
      <c r="N14" s="38" t="s">
        <v>115</v>
      </c>
    </row>
    <row r="15" spans="2:33" ht="26.25" customHeight="1" x14ac:dyDescent="0.25">
      <c r="D15" s="67" t="s">
        <v>87</v>
      </c>
      <c r="E15" s="68" t="s">
        <v>95</v>
      </c>
      <c r="F15" s="69"/>
      <c r="G15" s="68">
        <f>20*F15</f>
        <v>0</v>
      </c>
      <c r="H15" s="59"/>
      <c r="K15" s="36" t="s">
        <v>127</v>
      </c>
      <c r="L15" s="37" t="s">
        <v>116</v>
      </c>
      <c r="M15" s="37" t="s">
        <v>117</v>
      </c>
      <c r="N15" s="38" t="s">
        <v>118</v>
      </c>
      <c r="AC15" s="61"/>
      <c r="AD15" s="61"/>
      <c r="AE15" s="61"/>
      <c r="AF15" s="61"/>
      <c r="AG15" s="61"/>
    </row>
    <row r="16" spans="2:33" ht="26.25" customHeight="1" x14ac:dyDescent="0.25">
      <c r="D16" s="67" t="s">
        <v>88</v>
      </c>
      <c r="E16" s="68" t="s">
        <v>96</v>
      </c>
      <c r="F16" s="69"/>
      <c r="G16" s="68">
        <f>24*F16</f>
        <v>0</v>
      </c>
      <c r="H16" s="59"/>
      <c r="K16" s="36" t="s">
        <v>128</v>
      </c>
      <c r="L16" s="37" t="s">
        <v>119</v>
      </c>
      <c r="M16" s="37" t="s">
        <v>120</v>
      </c>
      <c r="N16" s="38" t="s">
        <v>121</v>
      </c>
      <c r="AC16" s="61"/>
      <c r="AD16" s="61"/>
      <c r="AE16" s="61"/>
      <c r="AF16" s="61"/>
      <c r="AG16" s="61"/>
    </row>
    <row r="17" spans="4:33" ht="26.25" customHeight="1" thickBot="1" x14ac:dyDescent="0.3">
      <c r="D17" s="73" t="s">
        <v>89</v>
      </c>
      <c r="E17" s="74" t="s">
        <v>97</v>
      </c>
      <c r="F17" s="75"/>
      <c r="G17" s="74">
        <f>28*F17</f>
        <v>0</v>
      </c>
      <c r="H17" s="71"/>
      <c r="K17" s="39" t="s">
        <v>129</v>
      </c>
      <c r="L17" s="40" t="s">
        <v>122</v>
      </c>
      <c r="M17" s="40" t="s">
        <v>123</v>
      </c>
      <c r="N17" s="41" t="s">
        <v>124</v>
      </c>
      <c r="AC17" s="70"/>
      <c r="AD17" s="70"/>
      <c r="AE17" s="70"/>
      <c r="AF17" s="70"/>
      <c r="AG17" s="70"/>
    </row>
    <row r="18" spans="4:33" ht="48.75" customHeight="1" thickBot="1" x14ac:dyDescent="0.3">
      <c r="D18" s="149" t="s">
        <v>98</v>
      </c>
      <c r="E18" s="146">
        <f>SUM(F13:F17)</f>
        <v>0</v>
      </c>
      <c r="F18" s="148" t="s">
        <v>105</v>
      </c>
      <c r="G18" s="147">
        <f>SUM(G13:G17)</f>
        <v>0</v>
      </c>
      <c r="H18" s="72" t="s">
        <v>99</v>
      </c>
      <c r="K18" s="144" t="s">
        <v>145</v>
      </c>
      <c r="L18" s="144"/>
      <c r="M18" s="144"/>
      <c r="N18" s="144"/>
    </row>
    <row r="19" spans="4:33" ht="43.5" customHeight="1" x14ac:dyDescent="0.25">
      <c r="K19" s="145"/>
      <c r="L19" s="145"/>
      <c r="M19" s="145"/>
      <c r="N19" s="145"/>
    </row>
  </sheetData>
  <protectedRanges>
    <protectedRange sqref="P4:P9 C4:F9 H4:I9" name="範圍1_11"/>
    <protectedRange sqref="G4:G9" name="範圍1_12"/>
  </protectedRanges>
  <dataConsolidate/>
  <customSheetViews>
    <customSheetView guid="{63E55BAB-2711-4979-8447-ED84582E1655}" fitToPage="1">
      <pane xSplit="2" topLeftCell="C1" activePane="topRight" state="frozen"/>
      <selection pane="topRight" activeCell="L25" sqref="L25"/>
      <colBreaks count="1" manualBreakCount="1">
        <brk id="24" max="1048575" man="1"/>
      </colBreaks>
      <pageMargins left="0.7" right="0.7" top="0.75" bottom="0.75" header="0.3" footer="0.3"/>
      <pageSetup paperSize="9" scale="56" fitToHeight="0" orientation="landscape" r:id="rId1"/>
    </customSheetView>
    <customSheetView guid="{91907C16-9340-4EE0-BAFD-748A7928DF4E}" fitToPage="1">
      <pane xSplit="2" topLeftCell="C1" activePane="topRight" state="frozen"/>
      <selection pane="topRight" activeCell="CG8" sqref="CG8"/>
      <colBreaks count="1" manualBreakCount="1">
        <brk id="24" max="1048575" man="1"/>
      </colBreaks>
      <pageMargins left="0.7" right="0.7" top="0.75" bottom="0.75" header="0.3" footer="0.3"/>
      <pageSetup paperSize="9" scale="56" fitToHeight="0" orientation="landscape" r:id="rId2"/>
    </customSheetView>
  </customSheetViews>
  <mergeCells count="21">
    <mergeCell ref="V2:V3"/>
    <mergeCell ref="J2:J3"/>
    <mergeCell ref="K2:K3"/>
    <mergeCell ref="M2:M3"/>
    <mergeCell ref="N2:N3"/>
    <mergeCell ref="L2:L3"/>
    <mergeCell ref="S2:U2"/>
    <mergeCell ref="O2:O3"/>
    <mergeCell ref="L11:L12"/>
    <mergeCell ref="K18:N19"/>
    <mergeCell ref="M11:M12"/>
    <mergeCell ref="N11:N12"/>
    <mergeCell ref="B1:C1"/>
    <mergeCell ref="B2:C2"/>
    <mergeCell ref="P2:R2"/>
    <mergeCell ref="J1:N1"/>
    <mergeCell ref="K11:K12"/>
    <mergeCell ref="I2:I3"/>
    <mergeCell ref="H2:H3"/>
    <mergeCell ref="D2:G2"/>
    <mergeCell ref="D1:H1"/>
  </mergeCells>
  <phoneticPr fontId="3" type="noConversion"/>
  <dataValidations count="3">
    <dataValidation type="list" allowBlank="1" showInputMessage="1" showErrorMessage="1" sqref="C4:C9">
      <formula1>建物種類</formula1>
    </dataValidation>
    <dataValidation type="list" allowBlank="1" showInputMessage="1" showErrorMessage="1" sqref="G4:G9">
      <formula1>材質</formula1>
    </dataValidation>
    <dataValidation type="list" allowBlank="1" showInputMessage="1" showErrorMessage="1" sqref="D4:D9">
      <formula1>INDIRECT(C4)</formula1>
    </dataValidation>
  </dataValidations>
  <pageMargins left="0.7" right="0.7" top="0.75" bottom="0.75" header="0.3" footer="0.3"/>
  <pageSetup paperSize="9" scale="73" fitToHeight="0" orientation="landscape" r:id="rId3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B1:S45"/>
  <sheetViews>
    <sheetView workbookViewId="0">
      <selection activeCell="H33" sqref="H33"/>
    </sheetView>
  </sheetViews>
  <sheetFormatPr defaultRowHeight="16.5" x14ac:dyDescent="0.25"/>
  <cols>
    <col min="2" max="2" width="5.5" bestFit="1" customWidth="1"/>
    <col min="3" max="3" width="18.375" customWidth="1"/>
    <col min="4" max="5" width="18.375" bestFit="1" customWidth="1"/>
    <col min="6" max="7" width="13.875" bestFit="1" customWidth="1"/>
    <col min="8" max="8" width="20.125" customWidth="1"/>
    <col min="9" max="9" width="10.5" bestFit="1" customWidth="1"/>
    <col min="10" max="11" width="7.5" bestFit="1" customWidth="1"/>
    <col min="12" max="12" width="5.5" bestFit="1" customWidth="1"/>
    <col min="14" max="14" width="41" bestFit="1" customWidth="1"/>
    <col min="15" max="15" width="6.5" bestFit="1" customWidth="1"/>
    <col min="17" max="17" width="5.5" bestFit="1" customWidth="1"/>
    <col min="18" max="18" width="8.5" bestFit="1" customWidth="1"/>
    <col min="19" max="19" width="9.5" bestFit="1" customWidth="1"/>
  </cols>
  <sheetData>
    <row r="1" spans="2:19" ht="17.25" thickBot="1" x14ac:dyDescent="0.3"/>
    <row r="2" spans="2:19" x14ac:dyDescent="0.25">
      <c r="B2" s="132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  <c r="N2" s="21" t="s">
        <v>6</v>
      </c>
      <c r="O2" s="22" t="s">
        <v>7</v>
      </c>
      <c r="Q2" s="132" t="s">
        <v>8</v>
      </c>
      <c r="R2" s="133"/>
      <c r="S2" s="134"/>
    </row>
    <row r="3" spans="2:19" x14ac:dyDescent="0.25">
      <c r="B3" s="2" t="s">
        <v>1</v>
      </c>
      <c r="C3" s="3" t="s">
        <v>15</v>
      </c>
      <c r="D3" s="3" t="s">
        <v>17</v>
      </c>
      <c r="E3" s="3" t="s">
        <v>16</v>
      </c>
      <c r="F3" s="3" t="s">
        <v>18</v>
      </c>
      <c r="G3" s="3" t="s">
        <v>20</v>
      </c>
      <c r="H3" s="3" t="s">
        <v>19</v>
      </c>
      <c r="I3" s="3" t="s">
        <v>2</v>
      </c>
      <c r="J3" s="3" t="s">
        <v>3</v>
      </c>
      <c r="K3" s="3" t="s">
        <v>4</v>
      </c>
      <c r="L3" s="4" t="s">
        <v>5</v>
      </c>
      <c r="N3" s="27" t="s">
        <v>55</v>
      </c>
      <c r="O3" s="23">
        <v>357</v>
      </c>
      <c r="Q3" s="2" t="s">
        <v>9</v>
      </c>
      <c r="R3" s="3" t="s">
        <v>10</v>
      </c>
      <c r="S3" s="4" t="s">
        <v>11</v>
      </c>
    </row>
    <row r="4" spans="2:19" x14ac:dyDescent="0.25">
      <c r="B4" s="2">
        <v>1</v>
      </c>
      <c r="C4" s="1">
        <v>19250</v>
      </c>
      <c r="D4" s="1">
        <v>17860</v>
      </c>
      <c r="E4" s="1">
        <v>17170</v>
      </c>
      <c r="F4" s="1">
        <v>18550</v>
      </c>
      <c r="G4" s="1">
        <v>17170</v>
      </c>
      <c r="H4" s="1">
        <v>16460</v>
      </c>
      <c r="I4" s="1"/>
      <c r="J4" s="1"/>
      <c r="K4" s="1"/>
      <c r="L4" s="5"/>
      <c r="N4" s="27" t="s">
        <v>56</v>
      </c>
      <c r="O4" s="23">
        <v>448</v>
      </c>
      <c r="Q4" s="12">
        <v>0</v>
      </c>
      <c r="R4" s="1">
        <v>0</v>
      </c>
      <c r="S4" s="5">
        <v>0</v>
      </c>
    </row>
    <row r="5" spans="2:19" x14ac:dyDescent="0.25">
      <c r="B5" s="2">
        <v>2</v>
      </c>
      <c r="C5" s="1">
        <v>19250</v>
      </c>
      <c r="D5" s="1">
        <v>17860</v>
      </c>
      <c r="E5" s="1">
        <v>17170</v>
      </c>
      <c r="F5" s="1">
        <v>18550</v>
      </c>
      <c r="G5" s="1">
        <v>17170</v>
      </c>
      <c r="H5" s="1">
        <v>16460</v>
      </c>
      <c r="I5" s="1"/>
      <c r="J5" s="1"/>
      <c r="K5" s="1"/>
      <c r="L5" s="5"/>
      <c r="N5" s="27" t="s">
        <v>57</v>
      </c>
      <c r="O5" s="23">
        <v>633</v>
      </c>
      <c r="Q5" s="12">
        <v>1</v>
      </c>
      <c r="R5" s="1">
        <v>120000</v>
      </c>
      <c r="S5" s="5">
        <v>96000</v>
      </c>
    </row>
    <row r="6" spans="2:19" x14ac:dyDescent="0.25">
      <c r="B6" s="2">
        <v>3</v>
      </c>
      <c r="C6" s="1">
        <v>21340</v>
      </c>
      <c r="D6" s="1">
        <v>19250</v>
      </c>
      <c r="E6" s="1">
        <v>17860</v>
      </c>
      <c r="F6" s="1">
        <v>20630</v>
      </c>
      <c r="G6" s="1">
        <v>18550</v>
      </c>
      <c r="H6" s="1">
        <v>17170</v>
      </c>
      <c r="I6" s="1"/>
      <c r="J6" s="1"/>
      <c r="K6" s="1"/>
      <c r="L6" s="5"/>
      <c r="N6" s="27" t="s">
        <v>58</v>
      </c>
      <c r="O6" s="23">
        <v>1266</v>
      </c>
      <c r="Q6" s="12">
        <v>2</v>
      </c>
      <c r="R6" s="1">
        <v>120000</v>
      </c>
      <c r="S6" s="5">
        <v>96000</v>
      </c>
    </row>
    <row r="7" spans="2:19" x14ac:dyDescent="0.25">
      <c r="B7" s="6">
        <v>4</v>
      </c>
      <c r="C7" s="1">
        <v>21340</v>
      </c>
      <c r="D7" s="1">
        <v>19250</v>
      </c>
      <c r="E7" s="1">
        <v>17860</v>
      </c>
      <c r="F7" s="1">
        <v>20630</v>
      </c>
      <c r="G7" s="1">
        <v>18550</v>
      </c>
      <c r="H7" s="1">
        <v>17170</v>
      </c>
      <c r="I7" s="1"/>
      <c r="J7" s="1"/>
      <c r="K7" s="1"/>
      <c r="L7" s="5"/>
      <c r="N7" s="27" t="s">
        <v>65</v>
      </c>
      <c r="O7" s="23">
        <v>1138</v>
      </c>
      <c r="Q7" s="12">
        <v>3</v>
      </c>
      <c r="R7" s="1">
        <v>160000</v>
      </c>
      <c r="S7" s="5">
        <v>128000</v>
      </c>
    </row>
    <row r="8" spans="2:19" x14ac:dyDescent="0.25">
      <c r="B8" s="2">
        <v>5</v>
      </c>
      <c r="C8" s="1">
        <v>22060</v>
      </c>
      <c r="D8" s="1">
        <v>19960</v>
      </c>
      <c r="E8" s="1">
        <v>18550</v>
      </c>
      <c r="F8" s="1" t="s">
        <v>63</v>
      </c>
      <c r="G8" s="1"/>
      <c r="H8" s="1"/>
      <c r="I8" s="3"/>
      <c r="J8" s="3"/>
      <c r="K8" s="3"/>
      <c r="L8" s="4"/>
      <c r="N8" s="27" t="s">
        <v>64</v>
      </c>
      <c r="O8" s="23">
        <v>416</v>
      </c>
      <c r="Q8" s="12">
        <v>4</v>
      </c>
      <c r="R8" s="1">
        <v>200000</v>
      </c>
      <c r="S8" s="5">
        <v>160000</v>
      </c>
    </row>
    <row r="9" spans="2:19" x14ac:dyDescent="0.25">
      <c r="B9" s="2">
        <v>6</v>
      </c>
      <c r="C9" s="1">
        <v>26180</v>
      </c>
      <c r="D9" s="1">
        <v>23810</v>
      </c>
      <c r="E9" s="1">
        <v>21670</v>
      </c>
      <c r="F9" s="1"/>
      <c r="G9" s="1"/>
      <c r="H9" s="1"/>
      <c r="I9" s="3"/>
      <c r="J9" s="3"/>
      <c r="K9" s="3"/>
      <c r="L9" s="4"/>
      <c r="N9" s="27" t="s">
        <v>62</v>
      </c>
      <c r="O9" s="23">
        <v>320</v>
      </c>
      <c r="Q9" s="12">
        <v>5</v>
      </c>
      <c r="R9" s="1">
        <v>240000</v>
      </c>
      <c r="S9" s="5">
        <v>192000</v>
      </c>
    </row>
    <row r="10" spans="2:19" ht="17.25" thickBot="1" x14ac:dyDescent="0.3">
      <c r="B10" s="2">
        <v>7</v>
      </c>
      <c r="C10" s="1">
        <v>26180</v>
      </c>
      <c r="D10" s="1">
        <v>23810</v>
      </c>
      <c r="E10" s="1">
        <v>21670</v>
      </c>
      <c r="F10" s="1"/>
      <c r="G10" s="1"/>
      <c r="H10" s="1"/>
      <c r="I10" s="3"/>
      <c r="J10" s="3"/>
      <c r="K10" s="3"/>
      <c r="L10" s="4"/>
      <c r="N10" s="27" t="s">
        <v>61</v>
      </c>
      <c r="O10" s="23">
        <v>213</v>
      </c>
      <c r="Q10" s="13">
        <v>6</v>
      </c>
      <c r="R10" s="8">
        <v>280000</v>
      </c>
      <c r="S10" s="11">
        <v>224000</v>
      </c>
    </row>
    <row r="11" spans="2:19" x14ac:dyDescent="0.25">
      <c r="B11" s="2">
        <v>8</v>
      </c>
      <c r="C11" s="1">
        <v>27600</v>
      </c>
      <c r="D11" s="1">
        <v>25100</v>
      </c>
      <c r="E11" s="1">
        <v>22850</v>
      </c>
      <c r="F11" s="1" t="s">
        <v>59</v>
      </c>
      <c r="G11" s="1"/>
      <c r="H11" s="1"/>
      <c r="I11" s="3"/>
      <c r="J11" s="3"/>
      <c r="K11" s="3"/>
      <c r="L11" s="4"/>
      <c r="N11" s="27" t="s">
        <v>60</v>
      </c>
      <c r="O11" s="23">
        <v>1725</v>
      </c>
    </row>
    <row r="12" spans="2:19" x14ac:dyDescent="0.25">
      <c r="B12" s="6">
        <v>9</v>
      </c>
      <c r="C12" s="1">
        <v>27600</v>
      </c>
      <c r="D12" s="1">
        <v>25100</v>
      </c>
      <c r="E12" s="1">
        <v>22850</v>
      </c>
      <c r="F12" s="1"/>
      <c r="G12" s="1"/>
      <c r="H12" s="1"/>
      <c r="I12" s="3"/>
      <c r="J12" s="3"/>
      <c r="K12" s="3"/>
      <c r="L12" s="4"/>
      <c r="N12" s="27" t="s">
        <v>40</v>
      </c>
      <c r="O12" s="23">
        <v>4724</v>
      </c>
    </row>
    <row r="13" spans="2:19" x14ac:dyDescent="0.25">
      <c r="B13" s="6">
        <v>10</v>
      </c>
      <c r="C13" s="1">
        <v>27600</v>
      </c>
      <c r="D13" s="1">
        <v>25100</v>
      </c>
      <c r="E13" s="1">
        <v>22850</v>
      </c>
      <c r="F13" s="1"/>
      <c r="G13" s="1"/>
      <c r="H13" s="1"/>
      <c r="I13" s="3"/>
      <c r="J13" s="3"/>
      <c r="K13" s="3"/>
      <c r="L13" s="4"/>
      <c r="N13" s="27" t="s">
        <v>41</v>
      </c>
      <c r="O13" s="23">
        <v>1677</v>
      </c>
    </row>
    <row r="14" spans="2:19" x14ac:dyDescent="0.25">
      <c r="B14" s="2">
        <v>11</v>
      </c>
      <c r="C14" s="1">
        <v>29010</v>
      </c>
      <c r="D14" s="1">
        <v>26380</v>
      </c>
      <c r="E14" s="1">
        <v>24020</v>
      </c>
      <c r="F14" s="1"/>
      <c r="G14" s="1"/>
      <c r="H14" s="1"/>
      <c r="I14" s="3"/>
      <c r="J14" s="3"/>
      <c r="K14" s="3"/>
      <c r="L14" s="4"/>
      <c r="N14" s="27" t="s">
        <v>42</v>
      </c>
      <c r="O14" s="23">
        <v>1315</v>
      </c>
    </row>
    <row r="15" spans="2:19" x14ac:dyDescent="0.25">
      <c r="B15" s="2">
        <v>12</v>
      </c>
      <c r="C15" s="1">
        <v>29010</v>
      </c>
      <c r="D15" s="1">
        <v>26380</v>
      </c>
      <c r="E15" s="1">
        <v>24020</v>
      </c>
      <c r="F15" s="1"/>
      <c r="G15" s="1"/>
      <c r="H15" s="1"/>
      <c r="I15" s="3"/>
      <c r="J15" s="3"/>
      <c r="K15" s="3"/>
      <c r="L15" s="4"/>
      <c r="N15" s="27" t="s">
        <v>43</v>
      </c>
      <c r="O15" s="23">
        <v>1291</v>
      </c>
    </row>
    <row r="16" spans="2:19" x14ac:dyDescent="0.25">
      <c r="B16" s="2">
        <v>13</v>
      </c>
      <c r="C16" s="1">
        <v>30420</v>
      </c>
      <c r="D16" s="1">
        <v>27670</v>
      </c>
      <c r="E16" s="1">
        <v>25180</v>
      </c>
      <c r="F16" s="1"/>
      <c r="G16" s="1"/>
      <c r="H16" s="1"/>
      <c r="I16" s="3"/>
      <c r="J16" s="3"/>
      <c r="K16" s="3"/>
      <c r="L16" s="4"/>
      <c r="N16" s="27" t="s">
        <v>44</v>
      </c>
      <c r="O16" s="23">
        <v>929</v>
      </c>
    </row>
    <row r="17" spans="2:15" x14ac:dyDescent="0.25">
      <c r="B17" s="2">
        <v>14</v>
      </c>
      <c r="C17" s="1">
        <v>30420</v>
      </c>
      <c r="D17" s="1">
        <v>27670</v>
      </c>
      <c r="E17" s="1">
        <v>25180</v>
      </c>
      <c r="F17" s="1"/>
      <c r="G17" s="1"/>
      <c r="H17" s="1"/>
      <c r="I17" s="3"/>
      <c r="J17" s="3"/>
      <c r="K17" s="3"/>
      <c r="L17" s="4"/>
      <c r="N17" s="27" t="s">
        <v>45</v>
      </c>
      <c r="O17" s="23">
        <v>1462</v>
      </c>
    </row>
    <row r="18" spans="2:15" x14ac:dyDescent="0.25">
      <c r="B18" s="2">
        <v>15</v>
      </c>
      <c r="C18" s="1">
        <v>30420</v>
      </c>
      <c r="D18" s="1">
        <v>27670</v>
      </c>
      <c r="E18" s="1">
        <v>25180</v>
      </c>
      <c r="F18" s="1"/>
      <c r="G18" s="1"/>
      <c r="H18" s="1"/>
      <c r="I18" s="3"/>
      <c r="J18" s="3"/>
      <c r="K18" s="3"/>
      <c r="L18" s="4"/>
      <c r="N18" s="27" t="s">
        <v>46</v>
      </c>
      <c r="O18" s="23">
        <v>1100</v>
      </c>
    </row>
    <row r="19" spans="2:15" x14ac:dyDescent="0.25">
      <c r="B19" s="2">
        <v>16</v>
      </c>
      <c r="C19" s="1">
        <v>33640</v>
      </c>
      <c r="D19" s="1">
        <v>30570</v>
      </c>
      <c r="E19" s="1">
        <v>26420</v>
      </c>
      <c r="F19" s="1"/>
      <c r="G19" s="1"/>
      <c r="H19" s="1"/>
      <c r="I19" s="3"/>
      <c r="J19" s="3"/>
      <c r="K19" s="3"/>
      <c r="L19" s="4"/>
      <c r="N19" s="27" t="s">
        <v>47</v>
      </c>
      <c r="O19" s="23">
        <v>2546</v>
      </c>
    </row>
    <row r="20" spans="2:15" x14ac:dyDescent="0.25">
      <c r="B20" s="2">
        <v>17</v>
      </c>
      <c r="C20" s="1">
        <v>33640</v>
      </c>
      <c r="D20" s="1">
        <v>30570</v>
      </c>
      <c r="E20" s="1">
        <v>26420</v>
      </c>
      <c r="F20" s="1"/>
      <c r="G20" s="1"/>
      <c r="H20" s="1"/>
      <c r="I20" s="3"/>
      <c r="J20" s="3"/>
      <c r="K20" s="3"/>
      <c r="L20" s="4"/>
      <c r="N20" s="27" t="s">
        <v>48</v>
      </c>
      <c r="O20" s="23">
        <v>3010</v>
      </c>
    </row>
    <row r="21" spans="2:15" ht="17.25" thickBot="1" x14ac:dyDescent="0.3">
      <c r="B21" s="7">
        <v>18</v>
      </c>
      <c r="C21" s="8">
        <v>33640</v>
      </c>
      <c r="D21" s="8">
        <v>30570</v>
      </c>
      <c r="E21" s="8">
        <v>26420</v>
      </c>
      <c r="F21" s="8"/>
      <c r="G21" s="8"/>
      <c r="H21" s="8"/>
      <c r="I21" s="9"/>
      <c r="J21" s="9"/>
      <c r="K21" s="9"/>
      <c r="L21" s="10"/>
      <c r="N21" s="27" t="s">
        <v>49</v>
      </c>
      <c r="O21" s="23">
        <v>4368</v>
      </c>
    </row>
    <row r="22" spans="2:15" ht="17.25" thickBot="1" x14ac:dyDescent="0.3">
      <c r="N22" s="27" t="s">
        <v>50</v>
      </c>
      <c r="O22" s="23">
        <v>5465</v>
      </c>
    </row>
    <row r="23" spans="2:15" x14ac:dyDescent="0.25">
      <c r="C23" s="16" t="s">
        <v>25</v>
      </c>
      <c r="E23" s="130" t="s">
        <v>24</v>
      </c>
      <c r="F23" s="131"/>
      <c r="H23" s="16" t="s">
        <v>32</v>
      </c>
      <c r="N23" s="27" t="s">
        <v>51</v>
      </c>
      <c r="O23" s="23">
        <v>2757</v>
      </c>
    </row>
    <row r="24" spans="2:15" x14ac:dyDescent="0.25">
      <c r="C24" s="17" t="s">
        <v>21</v>
      </c>
      <c r="E24" s="14" t="s">
        <v>26</v>
      </c>
      <c r="F24" s="19">
        <v>2</v>
      </c>
      <c r="H24" s="17" t="s">
        <v>30</v>
      </c>
      <c r="N24" s="27" t="s">
        <v>52</v>
      </c>
      <c r="O24" s="23">
        <v>2334</v>
      </c>
    </row>
    <row r="25" spans="2:15" ht="17.25" thickBot="1" x14ac:dyDescent="0.3">
      <c r="C25" s="17" t="s">
        <v>22</v>
      </c>
      <c r="E25" s="14" t="s">
        <v>17</v>
      </c>
      <c r="F25" s="19">
        <v>3</v>
      </c>
      <c r="H25" s="18" t="s">
        <v>31</v>
      </c>
      <c r="N25" s="27" t="s">
        <v>53</v>
      </c>
      <c r="O25" s="23">
        <v>1000</v>
      </c>
    </row>
    <row r="26" spans="2:15" ht="17.25" thickBot="1" x14ac:dyDescent="0.3">
      <c r="C26" s="17" t="s">
        <v>23</v>
      </c>
      <c r="E26" s="14" t="s">
        <v>16</v>
      </c>
      <c r="F26" s="19">
        <v>4</v>
      </c>
      <c r="N26" s="28" t="s">
        <v>54</v>
      </c>
      <c r="O26" s="24">
        <v>25</v>
      </c>
    </row>
    <row r="27" spans="2:15" x14ac:dyDescent="0.25">
      <c r="C27" s="31" t="s">
        <v>70</v>
      </c>
      <c r="E27" s="14" t="s">
        <v>27</v>
      </c>
      <c r="F27" s="19">
        <v>5</v>
      </c>
    </row>
    <row r="28" spans="2:15" ht="17.25" thickBot="1" x14ac:dyDescent="0.3">
      <c r="C28" s="32" t="s">
        <v>77</v>
      </c>
      <c r="E28" s="14" t="s">
        <v>28</v>
      </c>
      <c r="F28" s="19">
        <v>6</v>
      </c>
    </row>
    <row r="29" spans="2:15" ht="17.25" thickBot="1" x14ac:dyDescent="0.3">
      <c r="C29" s="18" t="s">
        <v>78</v>
      </c>
      <c r="E29" s="14" t="s">
        <v>29</v>
      </c>
      <c r="F29" s="19">
        <v>7</v>
      </c>
      <c r="H29" s="135" t="s">
        <v>33</v>
      </c>
      <c r="I29" s="136"/>
      <c r="J29" s="136"/>
      <c r="K29" s="137"/>
    </row>
    <row r="30" spans="2:15" ht="17.25" thickBot="1" x14ac:dyDescent="0.3">
      <c r="E30" s="14" t="s">
        <v>79</v>
      </c>
      <c r="F30" s="19">
        <v>7</v>
      </c>
      <c r="H30" s="2" t="s">
        <v>34</v>
      </c>
      <c r="I30" s="3" t="s">
        <v>37</v>
      </c>
      <c r="J30" s="3" t="s">
        <v>35</v>
      </c>
      <c r="K30" s="4" t="s">
        <v>37</v>
      </c>
    </row>
    <row r="31" spans="2:15" x14ac:dyDescent="0.25">
      <c r="C31" s="16" t="s">
        <v>67</v>
      </c>
      <c r="E31" s="14" t="s">
        <v>13</v>
      </c>
      <c r="F31" s="19">
        <v>7</v>
      </c>
      <c r="H31" s="2" t="s">
        <v>36</v>
      </c>
      <c r="I31" s="30">
        <v>1</v>
      </c>
      <c r="J31" s="29" t="s">
        <v>71</v>
      </c>
      <c r="K31" s="25">
        <v>1</v>
      </c>
    </row>
    <row r="32" spans="2:15" x14ac:dyDescent="0.25">
      <c r="C32" s="17" t="s">
        <v>69</v>
      </c>
      <c r="E32" s="14" t="s">
        <v>80</v>
      </c>
      <c r="F32" s="19">
        <v>7</v>
      </c>
      <c r="H32" s="2" t="s">
        <v>141</v>
      </c>
      <c r="I32" s="30">
        <v>0.7</v>
      </c>
      <c r="J32" s="3" t="s">
        <v>72</v>
      </c>
      <c r="K32" s="25">
        <v>0.7</v>
      </c>
    </row>
    <row r="33" spans="3:11" ht="17.25" thickBot="1" x14ac:dyDescent="0.3">
      <c r="C33" s="18" t="s">
        <v>68</v>
      </c>
      <c r="E33" s="15" t="s">
        <v>14</v>
      </c>
      <c r="F33" s="20">
        <v>7</v>
      </c>
      <c r="H33" s="2" t="s">
        <v>134</v>
      </c>
      <c r="I33" s="30">
        <v>0</v>
      </c>
      <c r="J33" s="3" t="s">
        <v>73</v>
      </c>
      <c r="K33" s="25">
        <v>0</v>
      </c>
    </row>
    <row r="34" spans="3:11" x14ac:dyDescent="0.25">
      <c r="H34" s="2" t="s">
        <v>135</v>
      </c>
      <c r="I34" s="30">
        <v>0</v>
      </c>
      <c r="J34" s="3" t="s">
        <v>76</v>
      </c>
      <c r="K34" s="25">
        <v>1</v>
      </c>
    </row>
    <row r="35" spans="3:11" x14ac:dyDescent="0.25">
      <c r="H35" s="2" t="s">
        <v>82</v>
      </c>
      <c r="I35" s="30">
        <v>1</v>
      </c>
      <c r="J35" s="3" t="s">
        <v>74</v>
      </c>
      <c r="K35" s="25">
        <v>0.7</v>
      </c>
    </row>
    <row r="36" spans="3:11" ht="17.25" thickBot="1" x14ac:dyDescent="0.3">
      <c r="H36" s="7" t="s">
        <v>142</v>
      </c>
      <c r="I36" s="35">
        <v>0.7</v>
      </c>
      <c r="J36" s="9" t="s">
        <v>75</v>
      </c>
      <c r="K36" s="26">
        <v>1</v>
      </c>
    </row>
    <row r="39" spans="3:11" x14ac:dyDescent="0.25">
      <c r="H39" s="138" t="s">
        <v>81</v>
      </c>
      <c r="I39" s="138"/>
      <c r="J39" s="138"/>
    </row>
    <row r="40" spans="3:11" x14ac:dyDescent="0.25">
      <c r="H40">
        <v>1</v>
      </c>
      <c r="I40" s="34">
        <v>1.2</v>
      </c>
      <c r="J40" s="34">
        <v>0.8</v>
      </c>
    </row>
    <row r="41" spans="3:11" x14ac:dyDescent="0.25">
      <c r="H41">
        <v>2</v>
      </c>
      <c r="I41" s="34">
        <v>1.5</v>
      </c>
      <c r="J41" s="34">
        <v>1</v>
      </c>
    </row>
    <row r="42" spans="3:11" x14ac:dyDescent="0.25">
      <c r="H42">
        <v>3</v>
      </c>
      <c r="I42" s="34">
        <v>1.8</v>
      </c>
      <c r="J42" s="34">
        <v>1.2</v>
      </c>
    </row>
    <row r="43" spans="3:11" x14ac:dyDescent="0.25">
      <c r="H43">
        <v>4</v>
      </c>
      <c r="I43" s="34">
        <v>2.1</v>
      </c>
      <c r="J43" s="34">
        <v>1.4</v>
      </c>
    </row>
    <row r="44" spans="3:11" x14ac:dyDescent="0.25">
      <c r="I44" s="33"/>
    </row>
    <row r="45" spans="3:11" x14ac:dyDescent="0.25">
      <c r="I45" s="33"/>
    </row>
  </sheetData>
  <customSheetViews>
    <customSheetView guid="{63E55BAB-2711-4979-8447-ED84582E1655}">
      <selection activeCell="D28" sqref="D28"/>
      <pageMargins left="0.7" right="0.7" top="0.75" bottom="0.75" header="0.3" footer="0.3"/>
    </customSheetView>
    <customSheetView guid="{91907C16-9340-4EE0-BAFD-748A7928DF4E}">
      <selection activeCell="D28" sqref="D28"/>
      <pageMargins left="0.7" right="0.7" top="0.75" bottom="0.75" header="0.3" footer="0.3"/>
    </customSheetView>
  </customSheetViews>
  <mergeCells count="5">
    <mergeCell ref="E23:F23"/>
    <mergeCell ref="B2:L2"/>
    <mergeCell ref="Q2:S2"/>
    <mergeCell ref="H29:K29"/>
    <mergeCell ref="H39:J39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7"/>
    </sheetView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21</vt:i4>
      </vt:variant>
    </vt:vector>
  </HeadingPairs>
  <TitlesOfParts>
    <vt:vector size="26" baseType="lpstr">
      <vt:lpstr>範例</vt:lpstr>
      <vt:lpstr>建物補償費試算表</vt:lpstr>
      <vt:lpstr>單價工作表</vt:lpstr>
      <vt:lpstr>Sheet1</vt:lpstr>
      <vt:lpstr>Sheet2</vt:lpstr>
      <vt:lpstr>建物補償費試算表!Print_Area</vt:lpstr>
      <vt:lpstr>範例!Print_Area</vt:lpstr>
      <vt:lpstr>人口遷移費</vt:lpstr>
      <vt:lpstr>人口遷移費計算表</vt:lpstr>
      <vt:lpstr>材質</vt:lpstr>
      <vt:lpstr>門面修複費</vt:lpstr>
      <vt:lpstr>附屬建物</vt:lpstr>
      <vt:lpstr>建物</vt:lpstr>
      <vt:lpstr>建物分級轉換表</vt:lpstr>
      <vt:lpstr>建物折價率</vt:lpstr>
      <vt:lpstr>建物種類</vt:lpstr>
      <vt:lpstr>建築物主體</vt:lpstr>
      <vt:lpstr>重建單價計算表</vt:lpstr>
      <vt:lpstr>閣樓夾層</vt:lpstr>
      <vt:lpstr>鋼筋混凝土造上級</vt:lpstr>
      <vt:lpstr>鋼筋混凝土造下級</vt:lpstr>
      <vt:lpstr>鋼筋混凝土造中級</vt:lpstr>
      <vt:lpstr>雜項</vt:lpstr>
      <vt:lpstr>雜項工作物單價表</vt:lpstr>
      <vt:lpstr>雜項工作物項目</vt:lpstr>
      <vt:lpstr>雜項折價率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賴玫錡 gz11025</dc:creator>
  <cp:lastModifiedBy>user</cp:lastModifiedBy>
  <cp:lastPrinted>2015-11-30T07:46:50Z</cp:lastPrinted>
  <dcterms:created xsi:type="dcterms:W3CDTF">2006-09-16T00:00:00Z</dcterms:created>
  <dcterms:modified xsi:type="dcterms:W3CDTF">2015-12-04T09:36:04Z</dcterms:modified>
</cp:coreProperties>
</file>